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Публичные слушания\Отчет за 2019 год\2 полугодие\"/>
    </mc:Choice>
  </mc:AlternateContent>
  <bookViews>
    <workbookView minimized="1" xWindow="0" yWindow="0" windowWidth="19200" windowHeight="7350"/>
  </bookViews>
  <sheets>
    <sheet name="2019" sheetId="2" r:id="rId1"/>
  </sheets>
  <definedNames>
    <definedName name="_xlnm.Print_Titles" localSheetId="0">'2019'!$12:$14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D26" i="2"/>
  <c r="G32" i="2" l="1"/>
  <c r="D75" i="2" l="1"/>
  <c r="D79" i="2"/>
  <c r="D76" i="2"/>
  <c r="D68" i="2"/>
  <c r="D55" i="2" s="1"/>
  <c r="D53" i="2" s="1"/>
  <c r="D33" i="2"/>
  <c r="D29" i="2"/>
  <c r="D22" i="2"/>
  <c r="D17" i="2"/>
  <c r="D15" i="2" l="1"/>
  <c r="D74" i="2" s="1"/>
  <c r="G71" i="2" l="1"/>
  <c r="G65" i="2"/>
  <c r="G62" i="2"/>
  <c r="G61" i="2"/>
  <c r="G60" i="2"/>
  <c r="G58" i="2"/>
  <c r="G46" i="2"/>
  <c r="G44" i="2"/>
  <c r="G48" i="2"/>
  <c r="G43" i="2"/>
  <c r="G41" i="2"/>
  <c r="G40" i="2"/>
  <c r="G39" i="2"/>
  <c r="G37" i="2"/>
  <c r="G36" i="2"/>
  <c r="G31" i="2"/>
  <c r="G25" i="2"/>
  <c r="G24" i="2"/>
  <c r="G21" i="2"/>
  <c r="G19" i="2"/>
  <c r="E79" i="2" l="1"/>
</calcChain>
</file>

<file path=xl/sharedStrings.xml><?xml version="1.0" encoding="utf-8"?>
<sst xmlns="http://schemas.openxmlformats.org/spreadsheetml/2006/main" count="178" uniqueCount="119">
  <si>
    <t>№ п/п</t>
  </si>
  <si>
    <t>Наименование показателей</t>
  </si>
  <si>
    <t>Ед. изм.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</si>
  <si>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</si>
  <si>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</si>
  <si>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</si>
  <si>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</si>
  <si>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</si>
  <si>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</si>
  <si>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</si>
  <si>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</si>
  <si>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</si>
  <si>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</t>
  </si>
  <si>
    <t>Затраты на производство товаров и предоставление услуг, всего</t>
  </si>
  <si>
    <t>тыс.тенге</t>
  </si>
  <si>
    <t>в том числе:</t>
  </si>
  <si>
    <t>Материальные затраты, всего</t>
  </si>
  <si>
    <t>1.1</t>
  </si>
  <si>
    <t>-сырье и материалы</t>
  </si>
  <si>
    <t>1.2</t>
  </si>
  <si>
    <t>-ГСМ</t>
  </si>
  <si>
    <t>1.3</t>
  </si>
  <si>
    <t>- энергия</t>
  </si>
  <si>
    <t>Затраты на оплату труда, всего</t>
  </si>
  <si>
    <t>2.1</t>
  </si>
  <si>
    <t>-заработная плата</t>
  </si>
  <si>
    <t>2.2</t>
  </si>
  <si>
    <t>-социальный налог, социальные отчисления</t>
  </si>
  <si>
    <t>Обязательные пенсионные взносы</t>
  </si>
  <si>
    <t>Обязательное социальное медицинское страхование</t>
  </si>
  <si>
    <t>Амортизация</t>
  </si>
  <si>
    <t>Ремонт, всего</t>
  </si>
  <si>
    <t>6.1</t>
  </si>
  <si>
    <t>Капитальный ремонт, не приводящий к росту стоимости основных фондов</t>
  </si>
  <si>
    <t>Услуги сторонних организаций производственного характера</t>
  </si>
  <si>
    <t>Прочие затраты, всего</t>
  </si>
  <si>
    <t>8.1</t>
  </si>
  <si>
    <t>-командировки</t>
  </si>
  <si>
    <t>8.2</t>
  </si>
  <si>
    <t>-канц. и почтовые расходы</t>
  </si>
  <si>
    <t>8.3</t>
  </si>
  <si>
    <t>-услуги связи</t>
  </si>
  <si>
    <t>8.4</t>
  </si>
  <si>
    <t>-поверка приборов</t>
  </si>
  <si>
    <t>8.5</t>
  </si>
  <si>
    <t>-содержание зданий</t>
  </si>
  <si>
    <t>8.6</t>
  </si>
  <si>
    <t>-аренда основных фондов</t>
  </si>
  <si>
    <t>8.7</t>
  </si>
  <si>
    <t>-затраты по ОТ и ТБ</t>
  </si>
  <si>
    <t>8.8</t>
  </si>
  <si>
    <t>-подготовка кадров</t>
  </si>
  <si>
    <t>8.9</t>
  </si>
  <si>
    <t>-охрана объектов</t>
  </si>
  <si>
    <t>8.10</t>
  </si>
  <si>
    <t>-экспертные услуги</t>
  </si>
  <si>
    <t>8.11</t>
  </si>
  <si>
    <t>-прочие расходы</t>
  </si>
  <si>
    <t>Затраты на компенсацию нормативных технических потерь, всего</t>
  </si>
  <si>
    <t>тыс. тенге</t>
  </si>
  <si>
    <t>нормативные потери</t>
  </si>
  <si>
    <t>%</t>
  </si>
  <si>
    <t>тыс. кВтч</t>
  </si>
  <si>
    <t>Услуги АО "KEGOC" по организации балансирования производства-потребления электроэнергии</t>
  </si>
  <si>
    <t>II</t>
  </si>
  <si>
    <t>Расходы периода, всего</t>
  </si>
  <si>
    <t xml:space="preserve">  в том числе:</t>
  </si>
  <si>
    <t>Общие и административные расходы, всего</t>
  </si>
  <si>
    <t>11.1</t>
  </si>
  <si>
    <t>заработная плата</t>
  </si>
  <si>
    <t>11.2</t>
  </si>
  <si>
    <t>11.3</t>
  </si>
  <si>
    <t>11.4</t>
  </si>
  <si>
    <t>амортизация</t>
  </si>
  <si>
    <t>11.5</t>
  </si>
  <si>
    <t>налоговые платежи и сборы</t>
  </si>
  <si>
    <t>11.6</t>
  </si>
  <si>
    <t>командировочные</t>
  </si>
  <si>
    <t>11.7</t>
  </si>
  <si>
    <t>аренда ОФ</t>
  </si>
  <si>
    <t>11.8</t>
  </si>
  <si>
    <t>услуги связи</t>
  </si>
  <si>
    <t>11.9</t>
  </si>
  <si>
    <t>оплата консалтинговых, аудиторских, маркетинговых услуг</t>
  </si>
  <si>
    <t>11.10</t>
  </si>
  <si>
    <t>услуги банка</t>
  </si>
  <si>
    <t>11.11</t>
  </si>
  <si>
    <t>обязательное страхование</t>
  </si>
  <si>
    <t>11.12</t>
  </si>
  <si>
    <t>другие расходы, всего</t>
  </si>
  <si>
    <t>11.12.1</t>
  </si>
  <si>
    <t>услуги автотранспорта</t>
  </si>
  <si>
    <t>11.12.2</t>
  </si>
  <si>
    <t>канцелярские и почтовые расходы</t>
  </si>
  <si>
    <t>11.12.3</t>
  </si>
  <si>
    <t>прочие расходы</t>
  </si>
  <si>
    <t>13</t>
  </si>
  <si>
    <t>Расходы на выплату вознаграждений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</si>
  <si>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</si>
  <si>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</si>
  <si>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</si>
  <si>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</si>
  <si>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</si>
  <si>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</si>
  <si>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</si>
  <si>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Объем оказываемых услуг</t>
  </si>
  <si>
    <t>VII</t>
  </si>
  <si>
    <t>Тариф (без НДС)</t>
  </si>
  <si>
    <t>тенге/кВтч</t>
  </si>
  <si>
    <t>8.12</t>
  </si>
  <si>
    <t>-затраты по отводу зем. участков</t>
  </si>
  <si>
    <t>Услуги по поддержанию готовности электрической мощности</t>
  </si>
  <si>
    <t>Отклонение, %</t>
  </si>
  <si>
    <t>Информация об исполнении утвержденной тарифной сметы</t>
  </si>
  <si>
    <t>Фактически сложившиеся показатели тарифной сметы за 2 полугодие 2019 года</t>
  </si>
  <si>
    <t>я заполнила со сметы с 1-С, в чем разница?</t>
  </si>
  <si>
    <t>АО "Павлодарская Распределительная Электросетевая Компания" на 2019 год</t>
  </si>
  <si>
    <t>по итогам второго полугодия 2019 года</t>
  </si>
  <si>
    <t>Согласованная тарифная смета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</si>
</sst>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"/>
    <numFmt numFmtId="166" formatCode="#,##0.0000"/>
    <numFmt numFmtId="167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/>
    <xf numFmtId="49" fontId="2" fillId="0" borderId="0" xfId="0" applyNumberFormat="1" applyFont="1" applyFill="1"/>
    <xf numFmtId="49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3" fontId="7" fillId="0" borderId="1" xfId="0" applyNumberFormat="1" applyFont="1" applyBorder="1"/>
    <xf numFmtId="3" fontId="7" fillId="0" borderId="0" xfId="0" applyNumberFormat="1" applyFont="1"/>
    <xf numFmtId="3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/>
    <xf numFmtId="3" fontId="9" fillId="0" borderId="0" xfId="0" applyNumberFormat="1" applyFont="1"/>
    <xf numFmtId="3" fontId="10" fillId="0" borderId="1" xfId="0" applyNumberFormat="1" applyFont="1" applyBorder="1"/>
    <xf numFmtId="0" fontId="10" fillId="0" borderId="0" xfId="0" applyFont="1"/>
    <xf numFmtId="4" fontId="10" fillId="0" borderId="1" xfId="0" applyNumberFormat="1" applyFont="1" applyBorder="1"/>
    <xf numFmtId="0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/>
    <xf numFmtId="49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 wrapText="1"/>
    </xf>
    <xf numFmtId="3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3" fontId="10" fillId="0" borderId="0" xfId="0" applyNumberFormat="1" applyFont="1"/>
    <xf numFmtId="3" fontId="8" fillId="2" borderId="0" xfId="0" applyNumberFormat="1" applyFont="1" applyFill="1"/>
    <xf numFmtId="3" fontId="7" fillId="2" borderId="0" xfId="0" applyNumberFormat="1" applyFont="1" applyFill="1"/>
    <xf numFmtId="3" fontId="7" fillId="0" borderId="0" xfId="0" applyNumberFormat="1" applyFont="1" applyFill="1"/>
    <xf numFmtId="3" fontId="8" fillId="0" borderId="0" xfId="0" applyNumberFormat="1" applyFont="1" applyAlignment="1">
      <alignment horizontal="center" vertical="center"/>
    </xf>
    <xf numFmtId="3" fontId="8" fillId="0" borderId="1" xfId="0" applyNumberFormat="1" applyFont="1" applyFill="1" applyBorder="1"/>
    <xf numFmtId="164" fontId="11" fillId="0" borderId="1" xfId="0" applyNumberFormat="1" applyFont="1" applyFill="1" applyBorder="1" applyAlignment="1">
      <alignment horizontal="right" wrapText="1"/>
    </xf>
    <xf numFmtId="167" fontId="7" fillId="0" borderId="0" xfId="0" applyNumberFormat="1" applyFont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applyAlignment="1"/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97"/>
  <sheetViews>
    <sheetView tabSelected="1" topLeftCell="A7" zoomScale="87" zoomScaleNormal="87" workbookViewId="0">
      <pane xSplit="3" ySplit="8" topLeftCell="D36" activePane="bottomRight" state="frozen"/>
      <selection activeCell="A7" sqref="A7"/>
      <selection pane="topRight" activeCell="E7" sqref="E7"/>
      <selection pane="bottomLeft" activeCell="A13" sqref="A13"/>
      <selection pane="bottomRight" activeCell="E33" sqref="E33"/>
    </sheetView>
  </sheetViews>
  <sheetFormatPr defaultRowHeight="14" x14ac:dyDescent="0.3"/>
  <cols>
    <col min="1" max="1" width="7.26953125" style="1" customWidth="1"/>
    <col min="2" max="2" width="37.81640625" style="2" customWidth="1"/>
    <col min="3" max="3" width="11.7265625" style="3" bestFit="1" customWidth="1"/>
    <col min="4" max="4" width="16.81640625" style="4" customWidth="1"/>
    <col min="5" max="5" width="17.453125" style="32" customWidth="1"/>
    <col min="6" max="6" width="13.81640625" style="26" customWidth="1"/>
    <col min="7" max="7" width="15.1796875" style="32" hidden="1" customWidth="1"/>
    <col min="8" max="9" width="8.7265625" style="26" customWidth="1"/>
    <col min="10" max="10" width="9.1796875" style="26" customWidth="1"/>
    <col min="11" max="241" width="8.7265625" style="26"/>
    <col min="242" max="242" width="5.26953125" style="26" customWidth="1"/>
    <col min="243" max="243" width="37.81640625" style="26" customWidth="1"/>
    <col min="244" max="244" width="11.7265625" style="26" bestFit="1" customWidth="1"/>
    <col min="245" max="245" width="14.453125" style="26" customWidth="1"/>
    <col min="246" max="246" width="16.1796875" style="26" customWidth="1"/>
    <col min="247" max="247" width="14.81640625" style="26" customWidth="1"/>
    <col min="248" max="248" width="17.81640625" style="26" customWidth="1"/>
    <col min="249" max="249" width="14.54296875" style="26" customWidth="1"/>
    <col min="250" max="250" width="18" style="26" customWidth="1"/>
    <col min="251" max="251" width="0" style="26" hidden="1" customWidth="1"/>
    <col min="252" max="252" width="13.54296875" style="26" customWidth="1"/>
    <col min="253" max="497" width="8.7265625" style="26"/>
    <col min="498" max="498" width="5.26953125" style="26" customWidth="1"/>
    <col min="499" max="499" width="37.81640625" style="26" customWidth="1"/>
    <col min="500" max="500" width="11.7265625" style="26" bestFit="1" customWidth="1"/>
    <col min="501" max="501" width="14.453125" style="26" customWidth="1"/>
    <col min="502" max="502" width="16.1796875" style="26" customWidth="1"/>
    <col min="503" max="503" width="14.81640625" style="26" customWidth="1"/>
    <col min="504" max="504" width="17.81640625" style="26" customWidth="1"/>
    <col min="505" max="505" width="14.54296875" style="26" customWidth="1"/>
    <col min="506" max="506" width="18" style="26" customWidth="1"/>
    <col min="507" max="507" width="0" style="26" hidden="1" customWidth="1"/>
    <col min="508" max="508" width="13.54296875" style="26" customWidth="1"/>
    <col min="509" max="753" width="8.7265625" style="26"/>
    <col min="754" max="754" width="5.26953125" style="26" customWidth="1"/>
    <col min="755" max="755" width="37.81640625" style="26" customWidth="1"/>
    <col min="756" max="756" width="11.7265625" style="26" bestFit="1" customWidth="1"/>
    <col min="757" max="757" width="14.453125" style="26" customWidth="1"/>
    <col min="758" max="758" width="16.1796875" style="26" customWidth="1"/>
    <col min="759" max="759" width="14.81640625" style="26" customWidth="1"/>
    <col min="760" max="760" width="17.81640625" style="26" customWidth="1"/>
    <col min="761" max="761" width="14.54296875" style="26" customWidth="1"/>
    <col min="762" max="762" width="18" style="26" customWidth="1"/>
    <col min="763" max="763" width="0" style="26" hidden="1" customWidth="1"/>
    <col min="764" max="764" width="13.54296875" style="26" customWidth="1"/>
    <col min="765" max="1009" width="8.7265625" style="26"/>
    <col min="1010" max="1010" width="5.26953125" style="26" customWidth="1"/>
    <col min="1011" max="1011" width="37.81640625" style="26" customWidth="1"/>
    <col min="1012" max="1012" width="11.7265625" style="26" bestFit="1" customWidth="1"/>
    <col min="1013" max="1013" width="14.453125" style="26" customWidth="1"/>
    <col min="1014" max="1014" width="16.1796875" style="26" customWidth="1"/>
    <col min="1015" max="1015" width="14.81640625" style="26" customWidth="1"/>
    <col min="1016" max="1016" width="17.81640625" style="26" customWidth="1"/>
    <col min="1017" max="1017" width="14.54296875" style="26" customWidth="1"/>
    <col min="1018" max="1018" width="18" style="26" customWidth="1"/>
    <col min="1019" max="1019" width="0" style="26" hidden="1" customWidth="1"/>
    <col min="1020" max="1020" width="13.54296875" style="26" customWidth="1"/>
    <col min="1021" max="1265" width="8.7265625" style="26"/>
    <col min="1266" max="1266" width="5.26953125" style="26" customWidth="1"/>
    <col min="1267" max="1267" width="37.81640625" style="26" customWidth="1"/>
    <col min="1268" max="1268" width="11.7265625" style="26" bestFit="1" customWidth="1"/>
    <col min="1269" max="1269" width="14.453125" style="26" customWidth="1"/>
    <col min="1270" max="1270" width="16.1796875" style="26" customWidth="1"/>
    <col min="1271" max="1271" width="14.81640625" style="26" customWidth="1"/>
    <col min="1272" max="1272" width="17.81640625" style="26" customWidth="1"/>
    <col min="1273" max="1273" width="14.54296875" style="26" customWidth="1"/>
    <col min="1274" max="1274" width="18" style="26" customWidth="1"/>
    <col min="1275" max="1275" width="0" style="26" hidden="1" customWidth="1"/>
    <col min="1276" max="1276" width="13.54296875" style="26" customWidth="1"/>
    <col min="1277" max="1521" width="8.7265625" style="26"/>
    <col min="1522" max="1522" width="5.26953125" style="26" customWidth="1"/>
    <col min="1523" max="1523" width="37.81640625" style="26" customWidth="1"/>
    <col min="1524" max="1524" width="11.7265625" style="26" bestFit="1" customWidth="1"/>
    <col min="1525" max="1525" width="14.453125" style="26" customWidth="1"/>
    <col min="1526" max="1526" width="16.1796875" style="26" customWidth="1"/>
    <col min="1527" max="1527" width="14.81640625" style="26" customWidth="1"/>
    <col min="1528" max="1528" width="17.81640625" style="26" customWidth="1"/>
    <col min="1529" max="1529" width="14.54296875" style="26" customWidth="1"/>
    <col min="1530" max="1530" width="18" style="26" customWidth="1"/>
    <col min="1531" max="1531" width="0" style="26" hidden="1" customWidth="1"/>
    <col min="1532" max="1532" width="13.54296875" style="26" customWidth="1"/>
    <col min="1533" max="1777" width="8.7265625" style="26"/>
    <col min="1778" max="1778" width="5.26953125" style="26" customWidth="1"/>
    <col min="1779" max="1779" width="37.81640625" style="26" customWidth="1"/>
    <col min="1780" max="1780" width="11.7265625" style="26" bestFit="1" customWidth="1"/>
    <col min="1781" max="1781" width="14.453125" style="26" customWidth="1"/>
    <col min="1782" max="1782" width="16.1796875" style="26" customWidth="1"/>
    <col min="1783" max="1783" width="14.81640625" style="26" customWidth="1"/>
    <col min="1784" max="1784" width="17.81640625" style="26" customWidth="1"/>
    <col min="1785" max="1785" width="14.54296875" style="26" customWidth="1"/>
    <col min="1786" max="1786" width="18" style="26" customWidth="1"/>
    <col min="1787" max="1787" width="0" style="26" hidden="1" customWidth="1"/>
    <col min="1788" max="1788" width="13.54296875" style="26" customWidth="1"/>
    <col min="1789" max="2033" width="8.7265625" style="26"/>
    <col min="2034" max="2034" width="5.26953125" style="26" customWidth="1"/>
    <col min="2035" max="2035" width="37.81640625" style="26" customWidth="1"/>
    <col min="2036" max="2036" width="11.7265625" style="26" bestFit="1" customWidth="1"/>
    <col min="2037" max="2037" width="14.453125" style="26" customWidth="1"/>
    <col min="2038" max="2038" width="16.1796875" style="26" customWidth="1"/>
    <col min="2039" max="2039" width="14.81640625" style="26" customWidth="1"/>
    <col min="2040" max="2040" width="17.81640625" style="26" customWidth="1"/>
    <col min="2041" max="2041" width="14.54296875" style="26" customWidth="1"/>
    <col min="2042" max="2042" width="18" style="26" customWidth="1"/>
    <col min="2043" max="2043" width="0" style="26" hidden="1" customWidth="1"/>
    <col min="2044" max="2044" width="13.54296875" style="26" customWidth="1"/>
    <col min="2045" max="2289" width="8.7265625" style="26"/>
    <col min="2290" max="2290" width="5.26953125" style="26" customWidth="1"/>
    <col min="2291" max="2291" width="37.81640625" style="26" customWidth="1"/>
    <col min="2292" max="2292" width="11.7265625" style="26" bestFit="1" customWidth="1"/>
    <col min="2293" max="2293" width="14.453125" style="26" customWidth="1"/>
    <col min="2294" max="2294" width="16.1796875" style="26" customWidth="1"/>
    <col min="2295" max="2295" width="14.81640625" style="26" customWidth="1"/>
    <col min="2296" max="2296" width="17.81640625" style="26" customWidth="1"/>
    <col min="2297" max="2297" width="14.54296875" style="26" customWidth="1"/>
    <col min="2298" max="2298" width="18" style="26" customWidth="1"/>
    <col min="2299" max="2299" width="0" style="26" hidden="1" customWidth="1"/>
    <col min="2300" max="2300" width="13.54296875" style="26" customWidth="1"/>
    <col min="2301" max="2545" width="8.7265625" style="26"/>
    <col min="2546" max="2546" width="5.26953125" style="26" customWidth="1"/>
    <col min="2547" max="2547" width="37.81640625" style="26" customWidth="1"/>
    <col min="2548" max="2548" width="11.7265625" style="26" bestFit="1" customWidth="1"/>
    <col min="2549" max="2549" width="14.453125" style="26" customWidth="1"/>
    <col min="2550" max="2550" width="16.1796875" style="26" customWidth="1"/>
    <col min="2551" max="2551" width="14.81640625" style="26" customWidth="1"/>
    <col min="2552" max="2552" width="17.81640625" style="26" customWidth="1"/>
    <col min="2553" max="2553" width="14.54296875" style="26" customWidth="1"/>
    <col min="2554" max="2554" width="18" style="26" customWidth="1"/>
    <col min="2555" max="2555" width="0" style="26" hidden="1" customWidth="1"/>
    <col min="2556" max="2556" width="13.54296875" style="26" customWidth="1"/>
    <col min="2557" max="2801" width="8.7265625" style="26"/>
    <col min="2802" max="2802" width="5.26953125" style="26" customWidth="1"/>
    <col min="2803" max="2803" width="37.81640625" style="26" customWidth="1"/>
    <col min="2804" max="2804" width="11.7265625" style="26" bestFit="1" customWidth="1"/>
    <col min="2805" max="2805" width="14.453125" style="26" customWidth="1"/>
    <col min="2806" max="2806" width="16.1796875" style="26" customWidth="1"/>
    <col min="2807" max="2807" width="14.81640625" style="26" customWidth="1"/>
    <col min="2808" max="2808" width="17.81640625" style="26" customWidth="1"/>
    <col min="2809" max="2809" width="14.54296875" style="26" customWidth="1"/>
    <col min="2810" max="2810" width="18" style="26" customWidth="1"/>
    <col min="2811" max="2811" width="0" style="26" hidden="1" customWidth="1"/>
    <col min="2812" max="2812" width="13.54296875" style="26" customWidth="1"/>
    <col min="2813" max="3057" width="8.7265625" style="26"/>
    <col min="3058" max="3058" width="5.26953125" style="26" customWidth="1"/>
    <col min="3059" max="3059" width="37.81640625" style="26" customWidth="1"/>
    <col min="3060" max="3060" width="11.7265625" style="26" bestFit="1" customWidth="1"/>
    <col min="3061" max="3061" width="14.453125" style="26" customWidth="1"/>
    <col min="3062" max="3062" width="16.1796875" style="26" customWidth="1"/>
    <col min="3063" max="3063" width="14.81640625" style="26" customWidth="1"/>
    <col min="3064" max="3064" width="17.81640625" style="26" customWidth="1"/>
    <col min="3065" max="3065" width="14.54296875" style="26" customWidth="1"/>
    <col min="3066" max="3066" width="18" style="26" customWidth="1"/>
    <col min="3067" max="3067" width="0" style="26" hidden="1" customWidth="1"/>
    <col min="3068" max="3068" width="13.54296875" style="26" customWidth="1"/>
    <col min="3069" max="3313" width="8.7265625" style="26"/>
    <col min="3314" max="3314" width="5.26953125" style="26" customWidth="1"/>
    <col min="3315" max="3315" width="37.81640625" style="26" customWidth="1"/>
    <col min="3316" max="3316" width="11.7265625" style="26" bestFit="1" customWidth="1"/>
    <col min="3317" max="3317" width="14.453125" style="26" customWidth="1"/>
    <col min="3318" max="3318" width="16.1796875" style="26" customWidth="1"/>
    <col min="3319" max="3319" width="14.81640625" style="26" customWidth="1"/>
    <col min="3320" max="3320" width="17.81640625" style="26" customWidth="1"/>
    <col min="3321" max="3321" width="14.54296875" style="26" customWidth="1"/>
    <col min="3322" max="3322" width="18" style="26" customWidth="1"/>
    <col min="3323" max="3323" width="0" style="26" hidden="1" customWidth="1"/>
    <col min="3324" max="3324" width="13.54296875" style="26" customWidth="1"/>
    <col min="3325" max="3569" width="8.7265625" style="26"/>
    <col min="3570" max="3570" width="5.26953125" style="26" customWidth="1"/>
    <col min="3571" max="3571" width="37.81640625" style="26" customWidth="1"/>
    <col min="3572" max="3572" width="11.7265625" style="26" bestFit="1" customWidth="1"/>
    <col min="3573" max="3573" width="14.453125" style="26" customWidth="1"/>
    <col min="3574" max="3574" width="16.1796875" style="26" customWidth="1"/>
    <col min="3575" max="3575" width="14.81640625" style="26" customWidth="1"/>
    <col min="3576" max="3576" width="17.81640625" style="26" customWidth="1"/>
    <col min="3577" max="3577" width="14.54296875" style="26" customWidth="1"/>
    <col min="3578" max="3578" width="18" style="26" customWidth="1"/>
    <col min="3579" max="3579" width="0" style="26" hidden="1" customWidth="1"/>
    <col min="3580" max="3580" width="13.54296875" style="26" customWidth="1"/>
    <col min="3581" max="3825" width="8.7265625" style="26"/>
    <col min="3826" max="3826" width="5.26953125" style="26" customWidth="1"/>
    <col min="3827" max="3827" width="37.81640625" style="26" customWidth="1"/>
    <col min="3828" max="3828" width="11.7265625" style="26" bestFit="1" customWidth="1"/>
    <col min="3829" max="3829" width="14.453125" style="26" customWidth="1"/>
    <col min="3830" max="3830" width="16.1796875" style="26" customWidth="1"/>
    <col min="3831" max="3831" width="14.81640625" style="26" customWidth="1"/>
    <col min="3832" max="3832" width="17.81640625" style="26" customWidth="1"/>
    <col min="3833" max="3833" width="14.54296875" style="26" customWidth="1"/>
    <col min="3834" max="3834" width="18" style="26" customWidth="1"/>
    <col min="3835" max="3835" width="0" style="26" hidden="1" customWidth="1"/>
    <col min="3836" max="3836" width="13.54296875" style="26" customWidth="1"/>
    <col min="3837" max="4081" width="8.7265625" style="26"/>
    <col min="4082" max="4082" width="5.26953125" style="26" customWidth="1"/>
    <col min="4083" max="4083" width="37.81640625" style="26" customWidth="1"/>
    <col min="4084" max="4084" width="11.7265625" style="26" bestFit="1" customWidth="1"/>
    <col min="4085" max="4085" width="14.453125" style="26" customWidth="1"/>
    <col min="4086" max="4086" width="16.1796875" style="26" customWidth="1"/>
    <col min="4087" max="4087" width="14.81640625" style="26" customWidth="1"/>
    <col min="4088" max="4088" width="17.81640625" style="26" customWidth="1"/>
    <col min="4089" max="4089" width="14.54296875" style="26" customWidth="1"/>
    <col min="4090" max="4090" width="18" style="26" customWidth="1"/>
    <col min="4091" max="4091" width="0" style="26" hidden="1" customWidth="1"/>
    <col min="4092" max="4092" width="13.54296875" style="26" customWidth="1"/>
    <col min="4093" max="4337" width="8.7265625" style="26"/>
    <col min="4338" max="4338" width="5.26953125" style="26" customWidth="1"/>
    <col min="4339" max="4339" width="37.81640625" style="26" customWidth="1"/>
    <col min="4340" max="4340" width="11.7265625" style="26" bestFit="1" customWidth="1"/>
    <col min="4341" max="4341" width="14.453125" style="26" customWidth="1"/>
    <col min="4342" max="4342" width="16.1796875" style="26" customWidth="1"/>
    <col min="4343" max="4343" width="14.81640625" style="26" customWidth="1"/>
    <col min="4344" max="4344" width="17.81640625" style="26" customWidth="1"/>
    <col min="4345" max="4345" width="14.54296875" style="26" customWidth="1"/>
    <col min="4346" max="4346" width="18" style="26" customWidth="1"/>
    <col min="4347" max="4347" width="0" style="26" hidden="1" customWidth="1"/>
    <col min="4348" max="4348" width="13.54296875" style="26" customWidth="1"/>
    <col min="4349" max="4593" width="8.7265625" style="26"/>
    <col min="4594" max="4594" width="5.26953125" style="26" customWidth="1"/>
    <col min="4595" max="4595" width="37.81640625" style="26" customWidth="1"/>
    <col min="4596" max="4596" width="11.7265625" style="26" bestFit="1" customWidth="1"/>
    <col min="4597" max="4597" width="14.453125" style="26" customWidth="1"/>
    <col min="4598" max="4598" width="16.1796875" style="26" customWidth="1"/>
    <col min="4599" max="4599" width="14.81640625" style="26" customWidth="1"/>
    <col min="4600" max="4600" width="17.81640625" style="26" customWidth="1"/>
    <col min="4601" max="4601" width="14.54296875" style="26" customWidth="1"/>
    <col min="4602" max="4602" width="18" style="26" customWidth="1"/>
    <col min="4603" max="4603" width="0" style="26" hidden="1" customWidth="1"/>
    <col min="4604" max="4604" width="13.54296875" style="26" customWidth="1"/>
    <col min="4605" max="4849" width="8.7265625" style="26"/>
    <col min="4850" max="4850" width="5.26953125" style="26" customWidth="1"/>
    <col min="4851" max="4851" width="37.81640625" style="26" customWidth="1"/>
    <col min="4852" max="4852" width="11.7265625" style="26" bestFit="1" customWidth="1"/>
    <col min="4853" max="4853" width="14.453125" style="26" customWidth="1"/>
    <col min="4854" max="4854" width="16.1796875" style="26" customWidth="1"/>
    <col min="4855" max="4855" width="14.81640625" style="26" customWidth="1"/>
    <col min="4856" max="4856" width="17.81640625" style="26" customWidth="1"/>
    <col min="4857" max="4857" width="14.54296875" style="26" customWidth="1"/>
    <col min="4858" max="4858" width="18" style="26" customWidth="1"/>
    <col min="4859" max="4859" width="0" style="26" hidden="1" customWidth="1"/>
    <col min="4860" max="4860" width="13.54296875" style="26" customWidth="1"/>
    <col min="4861" max="5105" width="8.7265625" style="26"/>
    <col min="5106" max="5106" width="5.26953125" style="26" customWidth="1"/>
    <col min="5107" max="5107" width="37.81640625" style="26" customWidth="1"/>
    <col min="5108" max="5108" width="11.7265625" style="26" bestFit="1" customWidth="1"/>
    <col min="5109" max="5109" width="14.453125" style="26" customWidth="1"/>
    <col min="5110" max="5110" width="16.1796875" style="26" customWidth="1"/>
    <col min="5111" max="5111" width="14.81640625" style="26" customWidth="1"/>
    <col min="5112" max="5112" width="17.81640625" style="26" customWidth="1"/>
    <col min="5113" max="5113" width="14.54296875" style="26" customWidth="1"/>
    <col min="5114" max="5114" width="18" style="26" customWidth="1"/>
    <col min="5115" max="5115" width="0" style="26" hidden="1" customWidth="1"/>
    <col min="5116" max="5116" width="13.54296875" style="26" customWidth="1"/>
    <col min="5117" max="5361" width="8.7265625" style="26"/>
    <col min="5362" max="5362" width="5.26953125" style="26" customWidth="1"/>
    <col min="5363" max="5363" width="37.81640625" style="26" customWidth="1"/>
    <col min="5364" max="5364" width="11.7265625" style="26" bestFit="1" customWidth="1"/>
    <col min="5365" max="5365" width="14.453125" style="26" customWidth="1"/>
    <col min="5366" max="5366" width="16.1796875" style="26" customWidth="1"/>
    <col min="5367" max="5367" width="14.81640625" style="26" customWidth="1"/>
    <col min="5368" max="5368" width="17.81640625" style="26" customWidth="1"/>
    <col min="5369" max="5369" width="14.54296875" style="26" customWidth="1"/>
    <col min="5370" max="5370" width="18" style="26" customWidth="1"/>
    <col min="5371" max="5371" width="0" style="26" hidden="1" customWidth="1"/>
    <col min="5372" max="5372" width="13.54296875" style="26" customWidth="1"/>
    <col min="5373" max="5617" width="8.7265625" style="26"/>
    <col min="5618" max="5618" width="5.26953125" style="26" customWidth="1"/>
    <col min="5619" max="5619" width="37.81640625" style="26" customWidth="1"/>
    <col min="5620" max="5620" width="11.7265625" style="26" bestFit="1" customWidth="1"/>
    <col min="5621" max="5621" width="14.453125" style="26" customWidth="1"/>
    <col min="5622" max="5622" width="16.1796875" style="26" customWidth="1"/>
    <col min="5623" max="5623" width="14.81640625" style="26" customWidth="1"/>
    <col min="5624" max="5624" width="17.81640625" style="26" customWidth="1"/>
    <col min="5625" max="5625" width="14.54296875" style="26" customWidth="1"/>
    <col min="5626" max="5626" width="18" style="26" customWidth="1"/>
    <col min="5627" max="5627" width="0" style="26" hidden="1" customWidth="1"/>
    <col min="5628" max="5628" width="13.54296875" style="26" customWidth="1"/>
    <col min="5629" max="5873" width="8.7265625" style="26"/>
    <col min="5874" max="5874" width="5.26953125" style="26" customWidth="1"/>
    <col min="5875" max="5875" width="37.81640625" style="26" customWidth="1"/>
    <col min="5876" max="5876" width="11.7265625" style="26" bestFit="1" customWidth="1"/>
    <col min="5877" max="5877" width="14.453125" style="26" customWidth="1"/>
    <col min="5878" max="5878" width="16.1796875" style="26" customWidth="1"/>
    <col min="5879" max="5879" width="14.81640625" style="26" customWidth="1"/>
    <col min="5880" max="5880" width="17.81640625" style="26" customWidth="1"/>
    <col min="5881" max="5881" width="14.54296875" style="26" customWidth="1"/>
    <col min="5882" max="5882" width="18" style="26" customWidth="1"/>
    <col min="5883" max="5883" width="0" style="26" hidden="1" customWidth="1"/>
    <col min="5884" max="5884" width="13.54296875" style="26" customWidth="1"/>
    <col min="5885" max="6129" width="8.7265625" style="26"/>
    <col min="6130" max="6130" width="5.26953125" style="26" customWidth="1"/>
    <col min="6131" max="6131" width="37.81640625" style="26" customWidth="1"/>
    <col min="6132" max="6132" width="11.7265625" style="26" bestFit="1" customWidth="1"/>
    <col min="6133" max="6133" width="14.453125" style="26" customWidth="1"/>
    <col min="6134" max="6134" width="16.1796875" style="26" customWidth="1"/>
    <col min="6135" max="6135" width="14.81640625" style="26" customWidth="1"/>
    <col min="6136" max="6136" width="17.81640625" style="26" customWidth="1"/>
    <col min="6137" max="6137" width="14.54296875" style="26" customWidth="1"/>
    <col min="6138" max="6138" width="18" style="26" customWidth="1"/>
    <col min="6139" max="6139" width="0" style="26" hidden="1" customWidth="1"/>
    <col min="6140" max="6140" width="13.54296875" style="26" customWidth="1"/>
    <col min="6141" max="6385" width="8.7265625" style="26"/>
    <col min="6386" max="6386" width="5.26953125" style="26" customWidth="1"/>
    <col min="6387" max="6387" width="37.81640625" style="26" customWidth="1"/>
    <col min="6388" max="6388" width="11.7265625" style="26" bestFit="1" customWidth="1"/>
    <col min="6389" max="6389" width="14.453125" style="26" customWidth="1"/>
    <col min="6390" max="6390" width="16.1796875" style="26" customWidth="1"/>
    <col min="6391" max="6391" width="14.81640625" style="26" customWidth="1"/>
    <col min="6392" max="6392" width="17.81640625" style="26" customWidth="1"/>
    <col min="6393" max="6393" width="14.54296875" style="26" customWidth="1"/>
    <col min="6394" max="6394" width="18" style="26" customWidth="1"/>
    <col min="6395" max="6395" width="0" style="26" hidden="1" customWidth="1"/>
    <col min="6396" max="6396" width="13.54296875" style="26" customWidth="1"/>
    <col min="6397" max="6641" width="8.7265625" style="26"/>
    <col min="6642" max="6642" width="5.26953125" style="26" customWidth="1"/>
    <col min="6643" max="6643" width="37.81640625" style="26" customWidth="1"/>
    <col min="6644" max="6644" width="11.7265625" style="26" bestFit="1" customWidth="1"/>
    <col min="6645" max="6645" width="14.453125" style="26" customWidth="1"/>
    <col min="6646" max="6646" width="16.1796875" style="26" customWidth="1"/>
    <col min="6647" max="6647" width="14.81640625" style="26" customWidth="1"/>
    <col min="6648" max="6648" width="17.81640625" style="26" customWidth="1"/>
    <col min="6649" max="6649" width="14.54296875" style="26" customWidth="1"/>
    <col min="6650" max="6650" width="18" style="26" customWidth="1"/>
    <col min="6651" max="6651" width="0" style="26" hidden="1" customWidth="1"/>
    <col min="6652" max="6652" width="13.54296875" style="26" customWidth="1"/>
    <col min="6653" max="6897" width="8.7265625" style="26"/>
    <col min="6898" max="6898" width="5.26953125" style="26" customWidth="1"/>
    <col min="6899" max="6899" width="37.81640625" style="26" customWidth="1"/>
    <col min="6900" max="6900" width="11.7265625" style="26" bestFit="1" customWidth="1"/>
    <col min="6901" max="6901" width="14.453125" style="26" customWidth="1"/>
    <col min="6902" max="6902" width="16.1796875" style="26" customWidth="1"/>
    <col min="6903" max="6903" width="14.81640625" style="26" customWidth="1"/>
    <col min="6904" max="6904" width="17.81640625" style="26" customWidth="1"/>
    <col min="6905" max="6905" width="14.54296875" style="26" customWidth="1"/>
    <col min="6906" max="6906" width="18" style="26" customWidth="1"/>
    <col min="6907" max="6907" width="0" style="26" hidden="1" customWidth="1"/>
    <col min="6908" max="6908" width="13.54296875" style="26" customWidth="1"/>
    <col min="6909" max="7153" width="8.7265625" style="26"/>
    <col min="7154" max="7154" width="5.26953125" style="26" customWidth="1"/>
    <col min="7155" max="7155" width="37.81640625" style="26" customWidth="1"/>
    <col min="7156" max="7156" width="11.7265625" style="26" bestFit="1" customWidth="1"/>
    <col min="7157" max="7157" width="14.453125" style="26" customWidth="1"/>
    <col min="7158" max="7158" width="16.1796875" style="26" customWidth="1"/>
    <col min="7159" max="7159" width="14.81640625" style="26" customWidth="1"/>
    <col min="7160" max="7160" width="17.81640625" style="26" customWidth="1"/>
    <col min="7161" max="7161" width="14.54296875" style="26" customWidth="1"/>
    <col min="7162" max="7162" width="18" style="26" customWidth="1"/>
    <col min="7163" max="7163" width="0" style="26" hidden="1" customWidth="1"/>
    <col min="7164" max="7164" width="13.54296875" style="26" customWidth="1"/>
    <col min="7165" max="7409" width="8.7265625" style="26"/>
    <col min="7410" max="7410" width="5.26953125" style="26" customWidth="1"/>
    <col min="7411" max="7411" width="37.81640625" style="26" customWidth="1"/>
    <col min="7412" max="7412" width="11.7265625" style="26" bestFit="1" customWidth="1"/>
    <col min="7413" max="7413" width="14.453125" style="26" customWidth="1"/>
    <col min="7414" max="7414" width="16.1796875" style="26" customWidth="1"/>
    <col min="7415" max="7415" width="14.81640625" style="26" customWidth="1"/>
    <col min="7416" max="7416" width="17.81640625" style="26" customWidth="1"/>
    <col min="7417" max="7417" width="14.54296875" style="26" customWidth="1"/>
    <col min="7418" max="7418" width="18" style="26" customWidth="1"/>
    <col min="7419" max="7419" width="0" style="26" hidden="1" customWidth="1"/>
    <col min="7420" max="7420" width="13.54296875" style="26" customWidth="1"/>
    <col min="7421" max="7665" width="8.7265625" style="26"/>
    <col min="7666" max="7666" width="5.26953125" style="26" customWidth="1"/>
    <col min="7667" max="7667" width="37.81640625" style="26" customWidth="1"/>
    <col min="7668" max="7668" width="11.7265625" style="26" bestFit="1" customWidth="1"/>
    <col min="7669" max="7669" width="14.453125" style="26" customWidth="1"/>
    <col min="7670" max="7670" width="16.1796875" style="26" customWidth="1"/>
    <col min="7671" max="7671" width="14.81640625" style="26" customWidth="1"/>
    <col min="7672" max="7672" width="17.81640625" style="26" customWidth="1"/>
    <col min="7673" max="7673" width="14.54296875" style="26" customWidth="1"/>
    <col min="7674" max="7674" width="18" style="26" customWidth="1"/>
    <col min="7675" max="7675" width="0" style="26" hidden="1" customWidth="1"/>
    <col min="7676" max="7676" width="13.54296875" style="26" customWidth="1"/>
    <col min="7677" max="7921" width="8.7265625" style="26"/>
    <col min="7922" max="7922" width="5.26953125" style="26" customWidth="1"/>
    <col min="7923" max="7923" width="37.81640625" style="26" customWidth="1"/>
    <col min="7924" max="7924" width="11.7265625" style="26" bestFit="1" customWidth="1"/>
    <col min="7925" max="7925" width="14.453125" style="26" customWidth="1"/>
    <col min="7926" max="7926" width="16.1796875" style="26" customWidth="1"/>
    <col min="7927" max="7927" width="14.81640625" style="26" customWidth="1"/>
    <col min="7928" max="7928" width="17.81640625" style="26" customWidth="1"/>
    <col min="7929" max="7929" width="14.54296875" style="26" customWidth="1"/>
    <col min="7930" max="7930" width="18" style="26" customWidth="1"/>
    <col min="7931" max="7931" width="0" style="26" hidden="1" customWidth="1"/>
    <col min="7932" max="7932" width="13.54296875" style="26" customWidth="1"/>
    <col min="7933" max="8177" width="8.7265625" style="26"/>
    <col min="8178" max="8178" width="5.26953125" style="26" customWidth="1"/>
    <col min="8179" max="8179" width="37.81640625" style="26" customWidth="1"/>
    <col min="8180" max="8180" width="11.7265625" style="26" bestFit="1" customWidth="1"/>
    <col min="8181" max="8181" width="14.453125" style="26" customWidth="1"/>
    <col min="8182" max="8182" width="16.1796875" style="26" customWidth="1"/>
    <col min="8183" max="8183" width="14.81640625" style="26" customWidth="1"/>
    <col min="8184" max="8184" width="17.81640625" style="26" customWidth="1"/>
    <col min="8185" max="8185" width="14.54296875" style="26" customWidth="1"/>
    <col min="8186" max="8186" width="18" style="26" customWidth="1"/>
    <col min="8187" max="8187" width="0" style="26" hidden="1" customWidth="1"/>
    <col min="8188" max="8188" width="13.54296875" style="26" customWidth="1"/>
    <col min="8189" max="8433" width="8.7265625" style="26"/>
    <col min="8434" max="8434" width="5.26953125" style="26" customWidth="1"/>
    <col min="8435" max="8435" width="37.81640625" style="26" customWidth="1"/>
    <col min="8436" max="8436" width="11.7265625" style="26" bestFit="1" customWidth="1"/>
    <col min="8437" max="8437" width="14.453125" style="26" customWidth="1"/>
    <col min="8438" max="8438" width="16.1796875" style="26" customWidth="1"/>
    <col min="8439" max="8439" width="14.81640625" style="26" customWidth="1"/>
    <col min="8440" max="8440" width="17.81640625" style="26" customWidth="1"/>
    <col min="8441" max="8441" width="14.54296875" style="26" customWidth="1"/>
    <col min="8442" max="8442" width="18" style="26" customWidth="1"/>
    <col min="8443" max="8443" width="0" style="26" hidden="1" customWidth="1"/>
    <col min="8444" max="8444" width="13.54296875" style="26" customWidth="1"/>
    <col min="8445" max="8689" width="8.7265625" style="26"/>
    <col min="8690" max="8690" width="5.26953125" style="26" customWidth="1"/>
    <col min="8691" max="8691" width="37.81640625" style="26" customWidth="1"/>
    <col min="8692" max="8692" width="11.7265625" style="26" bestFit="1" customWidth="1"/>
    <col min="8693" max="8693" width="14.453125" style="26" customWidth="1"/>
    <col min="8694" max="8694" width="16.1796875" style="26" customWidth="1"/>
    <col min="8695" max="8695" width="14.81640625" style="26" customWidth="1"/>
    <col min="8696" max="8696" width="17.81640625" style="26" customWidth="1"/>
    <col min="8697" max="8697" width="14.54296875" style="26" customWidth="1"/>
    <col min="8698" max="8698" width="18" style="26" customWidth="1"/>
    <col min="8699" max="8699" width="0" style="26" hidden="1" customWidth="1"/>
    <col min="8700" max="8700" width="13.54296875" style="26" customWidth="1"/>
    <col min="8701" max="8945" width="8.7265625" style="26"/>
    <col min="8946" max="8946" width="5.26953125" style="26" customWidth="1"/>
    <col min="8947" max="8947" width="37.81640625" style="26" customWidth="1"/>
    <col min="8948" max="8948" width="11.7265625" style="26" bestFit="1" customWidth="1"/>
    <col min="8949" max="8949" width="14.453125" style="26" customWidth="1"/>
    <col min="8950" max="8950" width="16.1796875" style="26" customWidth="1"/>
    <col min="8951" max="8951" width="14.81640625" style="26" customWidth="1"/>
    <col min="8952" max="8952" width="17.81640625" style="26" customWidth="1"/>
    <col min="8953" max="8953" width="14.54296875" style="26" customWidth="1"/>
    <col min="8954" max="8954" width="18" style="26" customWidth="1"/>
    <col min="8955" max="8955" width="0" style="26" hidden="1" customWidth="1"/>
    <col min="8956" max="8956" width="13.54296875" style="26" customWidth="1"/>
    <col min="8957" max="9201" width="8.7265625" style="26"/>
    <col min="9202" max="9202" width="5.26953125" style="26" customWidth="1"/>
    <col min="9203" max="9203" width="37.81640625" style="26" customWidth="1"/>
    <col min="9204" max="9204" width="11.7265625" style="26" bestFit="1" customWidth="1"/>
    <col min="9205" max="9205" width="14.453125" style="26" customWidth="1"/>
    <col min="9206" max="9206" width="16.1796875" style="26" customWidth="1"/>
    <col min="9207" max="9207" width="14.81640625" style="26" customWidth="1"/>
    <col min="9208" max="9208" width="17.81640625" style="26" customWidth="1"/>
    <col min="9209" max="9209" width="14.54296875" style="26" customWidth="1"/>
    <col min="9210" max="9210" width="18" style="26" customWidth="1"/>
    <col min="9211" max="9211" width="0" style="26" hidden="1" customWidth="1"/>
    <col min="9212" max="9212" width="13.54296875" style="26" customWidth="1"/>
    <col min="9213" max="9457" width="8.7265625" style="26"/>
    <col min="9458" max="9458" width="5.26953125" style="26" customWidth="1"/>
    <col min="9459" max="9459" width="37.81640625" style="26" customWidth="1"/>
    <col min="9460" max="9460" width="11.7265625" style="26" bestFit="1" customWidth="1"/>
    <col min="9461" max="9461" width="14.453125" style="26" customWidth="1"/>
    <col min="9462" max="9462" width="16.1796875" style="26" customWidth="1"/>
    <col min="9463" max="9463" width="14.81640625" style="26" customWidth="1"/>
    <col min="9464" max="9464" width="17.81640625" style="26" customWidth="1"/>
    <col min="9465" max="9465" width="14.54296875" style="26" customWidth="1"/>
    <col min="9466" max="9466" width="18" style="26" customWidth="1"/>
    <col min="9467" max="9467" width="0" style="26" hidden="1" customWidth="1"/>
    <col min="9468" max="9468" width="13.54296875" style="26" customWidth="1"/>
    <col min="9469" max="9713" width="8.7265625" style="26"/>
    <col min="9714" max="9714" width="5.26953125" style="26" customWidth="1"/>
    <col min="9715" max="9715" width="37.81640625" style="26" customWidth="1"/>
    <col min="9716" max="9716" width="11.7265625" style="26" bestFit="1" customWidth="1"/>
    <col min="9717" max="9717" width="14.453125" style="26" customWidth="1"/>
    <col min="9718" max="9718" width="16.1796875" style="26" customWidth="1"/>
    <col min="9719" max="9719" width="14.81640625" style="26" customWidth="1"/>
    <col min="9720" max="9720" width="17.81640625" style="26" customWidth="1"/>
    <col min="9721" max="9721" width="14.54296875" style="26" customWidth="1"/>
    <col min="9722" max="9722" width="18" style="26" customWidth="1"/>
    <col min="9723" max="9723" width="0" style="26" hidden="1" customWidth="1"/>
    <col min="9724" max="9724" width="13.54296875" style="26" customWidth="1"/>
    <col min="9725" max="9969" width="8.7265625" style="26"/>
    <col min="9970" max="9970" width="5.26953125" style="26" customWidth="1"/>
    <col min="9971" max="9971" width="37.81640625" style="26" customWidth="1"/>
    <col min="9972" max="9972" width="11.7265625" style="26" bestFit="1" customWidth="1"/>
    <col min="9973" max="9973" width="14.453125" style="26" customWidth="1"/>
    <col min="9974" max="9974" width="16.1796875" style="26" customWidth="1"/>
    <col min="9975" max="9975" width="14.81640625" style="26" customWidth="1"/>
    <col min="9976" max="9976" width="17.81640625" style="26" customWidth="1"/>
    <col min="9977" max="9977" width="14.54296875" style="26" customWidth="1"/>
    <col min="9978" max="9978" width="18" style="26" customWidth="1"/>
    <col min="9979" max="9979" width="0" style="26" hidden="1" customWidth="1"/>
    <col min="9980" max="9980" width="13.54296875" style="26" customWidth="1"/>
    <col min="9981" max="10225" width="8.7265625" style="26"/>
    <col min="10226" max="10226" width="5.26953125" style="26" customWidth="1"/>
    <col min="10227" max="10227" width="37.81640625" style="26" customWidth="1"/>
    <col min="10228" max="10228" width="11.7265625" style="26" bestFit="1" customWidth="1"/>
    <col min="10229" max="10229" width="14.453125" style="26" customWidth="1"/>
    <col min="10230" max="10230" width="16.1796875" style="26" customWidth="1"/>
    <col min="10231" max="10231" width="14.81640625" style="26" customWidth="1"/>
    <col min="10232" max="10232" width="17.81640625" style="26" customWidth="1"/>
    <col min="10233" max="10233" width="14.54296875" style="26" customWidth="1"/>
    <col min="10234" max="10234" width="18" style="26" customWidth="1"/>
    <col min="10235" max="10235" width="0" style="26" hidden="1" customWidth="1"/>
    <col min="10236" max="10236" width="13.54296875" style="26" customWidth="1"/>
    <col min="10237" max="10481" width="8.7265625" style="26"/>
    <col min="10482" max="10482" width="5.26953125" style="26" customWidth="1"/>
    <col min="10483" max="10483" width="37.81640625" style="26" customWidth="1"/>
    <col min="10484" max="10484" width="11.7265625" style="26" bestFit="1" customWidth="1"/>
    <col min="10485" max="10485" width="14.453125" style="26" customWidth="1"/>
    <col min="10486" max="10486" width="16.1796875" style="26" customWidth="1"/>
    <col min="10487" max="10487" width="14.81640625" style="26" customWidth="1"/>
    <col min="10488" max="10488" width="17.81640625" style="26" customWidth="1"/>
    <col min="10489" max="10489" width="14.54296875" style="26" customWidth="1"/>
    <col min="10490" max="10490" width="18" style="26" customWidth="1"/>
    <col min="10491" max="10491" width="0" style="26" hidden="1" customWidth="1"/>
    <col min="10492" max="10492" width="13.54296875" style="26" customWidth="1"/>
    <col min="10493" max="10737" width="8.7265625" style="26"/>
    <col min="10738" max="10738" width="5.26953125" style="26" customWidth="1"/>
    <col min="10739" max="10739" width="37.81640625" style="26" customWidth="1"/>
    <col min="10740" max="10740" width="11.7265625" style="26" bestFit="1" customWidth="1"/>
    <col min="10741" max="10741" width="14.453125" style="26" customWidth="1"/>
    <col min="10742" max="10742" width="16.1796875" style="26" customWidth="1"/>
    <col min="10743" max="10743" width="14.81640625" style="26" customWidth="1"/>
    <col min="10744" max="10744" width="17.81640625" style="26" customWidth="1"/>
    <col min="10745" max="10745" width="14.54296875" style="26" customWidth="1"/>
    <col min="10746" max="10746" width="18" style="26" customWidth="1"/>
    <col min="10747" max="10747" width="0" style="26" hidden="1" customWidth="1"/>
    <col min="10748" max="10748" width="13.54296875" style="26" customWidth="1"/>
    <col min="10749" max="10993" width="8.7265625" style="26"/>
    <col min="10994" max="10994" width="5.26953125" style="26" customWidth="1"/>
    <col min="10995" max="10995" width="37.81640625" style="26" customWidth="1"/>
    <col min="10996" max="10996" width="11.7265625" style="26" bestFit="1" customWidth="1"/>
    <col min="10997" max="10997" width="14.453125" style="26" customWidth="1"/>
    <col min="10998" max="10998" width="16.1796875" style="26" customWidth="1"/>
    <col min="10999" max="10999" width="14.81640625" style="26" customWidth="1"/>
    <col min="11000" max="11000" width="17.81640625" style="26" customWidth="1"/>
    <col min="11001" max="11001" width="14.54296875" style="26" customWidth="1"/>
    <col min="11002" max="11002" width="18" style="26" customWidth="1"/>
    <col min="11003" max="11003" width="0" style="26" hidden="1" customWidth="1"/>
    <col min="11004" max="11004" width="13.54296875" style="26" customWidth="1"/>
    <col min="11005" max="11249" width="8.7265625" style="26"/>
    <col min="11250" max="11250" width="5.26953125" style="26" customWidth="1"/>
    <col min="11251" max="11251" width="37.81640625" style="26" customWidth="1"/>
    <col min="11252" max="11252" width="11.7265625" style="26" bestFit="1" customWidth="1"/>
    <col min="11253" max="11253" width="14.453125" style="26" customWidth="1"/>
    <col min="11254" max="11254" width="16.1796875" style="26" customWidth="1"/>
    <col min="11255" max="11255" width="14.81640625" style="26" customWidth="1"/>
    <col min="11256" max="11256" width="17.81640625" style="26" customWidth="1"/>
    <col min="11257" max="11257" width="14.54296875" style="26" customWidth="1"/>
    <col min="11258" max="11258" width="18" style="26" customWidth="1"/>
    <col min="11259" max="11259" width="0" style="26" hidden="1" customWidth="1"/>
    <col min="11260" max="11260" width="13.54296875" style="26" customWidth="1"/>
    <col min="11261" max="11505" width="8.7265625" style="26"/>
    <col min="11506" max="11506" width="5.26953125" style="26" customWidth="1"/>
    <col min="11507" max="11507" width="37.81640625" style="26" customWidth="1"/>
    <col min="11508" max="11508" width="11.7265625" style="26" bestFit="1" customWidth="1"/>
    <col min="11509" max="11509" width="14.453125" style="26" customWidth="1"/>
    <col min="11510" max="11510" width="16.1796875" style="26" customWidth="1"/>
    <col min="11511" max="11511" width="14.81640625" style="26" customWidth="1"/>
    <col min="11512" max="11512" width="17.81640625" style="26" customWidth="1"/>
    <col min="11513" max="11513" width="14.54296875" style="26" customWidth="1"/>
    <col min="11514" max="11514" width="18" style="26" customWidth="1"/>
    <col min="11515" max="11515" width="0" style="26" hidden="1" customWidth="1"/>
    <col min="11516" max="11516" width="13.54296875" style="26" customWidth="1"/>
    <col min="11517" max="11761" width="8.7265625" style="26"/>
    <col min="11762" max="11762" width="5.26953125" style="26" customWidth="1"/>
    <col min="11763" max="11763" width="37.81640625" style="26" customWidth="1"/>
    <col min="11764" max="11764" width="11.7265625" style="26" bestFit="1" customWidth="1"/>
    <col min="11765" max="11765" width="14.453125" style="26" customWidth="1"/>
    <col min="11766" max="11766" width="16.1796875" style="26" customWidth="1"/>
    <col min="11767" max="11767" width="14.81640625" style="26" customWidth="1"/>
    <col min="11768" max="11768" width="17.81640625" style="26" customWidth="1"/>
    <col min="11769" max="11769" width="14.54296875" style="26" customWidth="1"/>
    <col min="11770" max="11770" width="18" style="26" customWidth="1"/>
    <col min="11771" max="11771" width="0" style="26" hidden="1" customWidth="1"/>
    <col min="11772" max="11772" width="13.54296875" style="26" customWidth="1"/>
    <col min="11773" max="12017" width="8.7265625" style="26"/>
    <col min="12018" max="12018" width="5.26953125" style="26" customWidth="1"/>
    <col min="12019" max="12019" width="37.81640625" style="26" customWidth="1"/>
    <col min="12020" max="12020" width="11.7265625" style="26" bestFit="1" customWidth="1"/>
    <col min="12021" max="12021" width="14.453125" style="26" customWidth="1"/>
    <col min="12022" max="12022" width="16.1796875" style="26" customWidth="1"/>
    <col min="12023" max="12023" width="14.81640625" style="26" customWidth="1"/>
    <col min="12024" max="12024" width="17.81640625" style="26" customWidth="1"/>
    <col min="12025" max="12025" width="14.54296875" style="26" customWidth="1"/>
    <col min="12026" max="12026" width="18" style="26" customWidth="1"/>
    <col min="12027" max="12027" width="0" style="26" hidden="1" customWidth="1"/>
    <col min="12028" max="12028" width="13.54296875" style="26" customWidth="1"/>
    <col min="12029" max="12273" width="8.7265625" style="26"/>
    <col min="12274" max="12274" width="5.26953125" style="26" customWidth="1"/>
    <col min="12275" max="12275" width="37.81640625" style="26" customWidth="1"/>
    <col min="12276" max="12276" width="11.7265625" style="26" bestFit="1" customWidth="1"/>
    <col min="12277" max="12277" width="14.453125" style="26" customWidth="1"/>
    <col min="12278" max="12278" width="16.1796875" style="26" customWidth="1"/>
    <col min="12279" max="12279" width="14.81640625" style="26" customWidth="1"/>
    <col min="12280" max="12280" width="17.81640625" style="26" customWidth="1"/>
    <col min="12281" max="12281" width="14.54296875" style="26" customWidth="1"/>
    <col min="12282" max="12282" width="18" style="26" customWidth="1"/>
    <col min="12283" max="12283" width="0" style="26" hidden="1" customWidth="1"/>
    <col min="12284" max="12284" width="13.54296875" style="26" customWidth="1"/>
    <col min="12285" max="12529" width="8.7265625" style="26"/>
    <col min="12530" max="12530" width="5.26953125" style="26" customWidth="1"/>
    <col min="12531" max="12531" width="37.81640625" style="26" customWidth="1"/>
    <col min="12532" max="12532" width="11.7265625" style="26" bestFit="1" customWidth="1"/>
    <col min="12533" max="12533" width="14.453125" style="26" customWidth="1"/>
    <col min="12534" max="12534" width="16.1796875" style="26" customWidth="1"/>
    <col min="12535" max="12535" width="14.81640625" style="26" customWidth="1"/>
    <col min="12536" max="12536" width="17.81640625" style="26" customWidth="1"/>
    <col min="12537" max="12537" width="14.54296875" style="26" customWidth="1"/>
    <col min="12538" max="12538" width="18" style="26" customWidth="1"/>
    <col min="12539" max="12539" width="0" style="26" hidden="1" customWidth="1"/>
    <col min="12540" max="12540" width="13.54296875" style="26" customWidth="1"/>
    <col min="12541" max="12785" width="8.7265625" style="26"/>
    <col min="12786" max="12786" width="5.26953125" style="26" customWidth="1"/>
    <col min="12787" max="12787" width="37.81640625" style="26" customWidth="1"/>
    <col min="12788" max="12788" width="11.7265625" style="26" bestFit="1" customWidth="1"/>
    <col min="12789" max="12789" width="14.453125" style="26" customWidth="1"/>
    <col min="12790" max="12790" width="16.1796875" style="26" customWidth="1"/>
    <col min="12791" max="12791" width="14.81640625" style="26" customWidth="1"/>
    <col min="12792" max="12792" width="17.81640625" style="26" customWidth="1"/>
    <col min="12793" max="12793" width="14.54296875" style="26" customWidth="1"/>
    <col min="12794" max="12794" width="18" style="26" customWidth="1"/>
    <col min="12795" max="12795" width="0" style="26" hidden="1" customWidth="1"/>
    <col min="12796" max="12796" width="13.54296875" style="26" customWidth="1"/>
    <col min="12797" max="13041" width="8.7265625" style="26"/>
    <col min="13042" max="13042" width="5.26953125" style="26" customWidth="1"/>
    <col min="13043" max="13043" width="37.81640625" style="26" customWidth="1"/>
    <col min="13044" max="13044" width="11.7265625" style="26" bestFit="1" customWidth="1"/>
    <col min="13045" max="13045" width="14.453125" style="26" customWidth="1"/>
    <col min="13046" max="13046" width="16.1796875" style="26" customWidth="1"/>
    <col min="13047" max="13047" width="14.81640625" style="26" customWidth="1"/>
    <col min="13048" max="13048" width="17.81640625" style="26" customWidth="1"/>
    <col min="13049" max="13049" width="14.54296875" style="26" customWidth="1"/>
    <col min="13050" max="13050" width="18" style="26" customWidth="1"/>
    <col min="13051" max="13051" width="0" style="26" hidden="1" customWidth="1"/>
    <col min="13052" max="13052" width="13.54296875" style="26" customWidth="1"/>
    <col min="13053" max="13297" width="8.7265625" style="26"/>
    <col min="13298" max="13298" width="5.26953125" style="26" customWidth="1"/>
    <col min="13299" max="13299" width="37.81640625" style="26" customWidth="1"/>
    <col min="13300" max="13300" width="11.7265625" style="26" bestFit="1" customWidth="1"/>
    <col min="13301" max="13301" width="14.453125" style="26" customWidth="1"/>
    <col min="13302" max="13302" width="16.1796875" style="26" customWidth="1"/>
    <col min="13303" max="13303" width="14.81640625" style="26" customWidth="1"/>
    <col min="13304" max="13304" width="17.81640625" style="26" customWidth="1"/>
    <col min="13305" max="13305" width="14.54296875" style="26" customWidth="1"/>
    <col min="13306" max="13306" width="18" style="26" customWidth="1"/>
    <col min="13307" max="13307" width="0" style="26" hidden="1" customWidth="1"/>
    <col min="13308" max="13308" width="13.54296875" style="26" customWidth="1"/>
    <col min="13309" max="13553" width="8.7265625" style="26"/>
    <col min="13554" max="13554" width="5.26953125" style="26" customWidth="1"/>
    <col min="13555" max="13555" width="37.81640625" style="26" customWidth="1"/>
    <col min="13556" max="13556" width="11.7265625" style="26" bestFit="1" customWidth="1"/>
    <col min="13557" max="13557" width="14.453125" style="26" customWidth="1"/>
    <col min="13558" max="13558" width="16.1796875" style="26" customWidth="1"/>
    <col min="13559" max="13559" width="14.81640625" style="26" customWidth="1"/>
    <col min="13560" max="13560" width="17.81640625" style="26" customWidth="1"/>
    <col min="13561" max="13561" width="14.54296875" style="26" customWidth="1"/>
    <col min="13562" max="13562" width="18" style="26" customWidth="1"/>
    <col min="13563" max="13563" width="0" style="26" hidden="1" customWidth="1"/>
    <col min="13564" max="13564" width="13.54296875" style="26" customWidth="1"/>
    <col min="13565" max="13809" width="8.7265625" style="26"/>
    <col min="13810" max="13810" width="5.26953125" style="26" customWidth="1"/>
    <col min="13811" max="13811" width="37.81640625" style="26" customWidth="1"/>
    <col min="13812" max="13812" width="11.7265625" style="26" bestFit="1" customWidth="1"/>
    <col min="13813" max="13813" width="14.453125" style="26" customWidth="1"/>
    <col min="13814" max="13814" width="16.1796875" style="26" customWidth="1"/>
    <col min="13815" max="13815" width="14.81640625" style="26" customWidth="1"/>
    <col min="13816" max="13816" width="17.81640625" style="26" customWidth="1"/>
    <col min="13817" max="13817" width="14.54296875" style="26" customWidth="1"/>
    <col min="13818" max="13818" width="18" style="26" customWidth="1"/>
    <col min="13819" max="13819" width="0" style="26" hidden="1" customWidth="1"/>
    <col min="13820" max="13820" width="13.54296875" style="26" customWidth="1"/>
    <col min="13821" max="14065" width="8.7265625" style="26"/>
    <col min="14066" max="14066" width="5.26953125" style="26" customWidth="1"/>
    <col min="14067" max="14067" width="37.81640625" style="26" customWidth="1"/>
    <col min="14068" max="14068" width="11.7265625" style="26" bestFit="1" customWidth="1"/>
    <col min="14069" max="14069" width="14.453125" style="26" customWidth="1"/>
    <col min="14070" max="14070" width="16.1796875" style="26" customWidth="1"/>
    <col min="14071" max="14071" width="14.81640625" style="26" customWidth="1"/>
    <col min="14072" max="14072" width="17.81640625" style="26" customWidth="1"/>
    <col min="14073" max="14073" width="14.54296875" style="26" customWidth="1"/>
    <col min="14074" max="14074" width="18" style="26" customWidth="1"/>
    <col min="14075" max="14075" width="0" style="26" hidden="1" customWidth="1"/>
    <col min="14076" max="14076" width="13.54296875" style="26" customWidth="1"/>
    <col min="14077" max="14321" width="8.7265625" style="26"/>
    <col min="14322" max="14322" width="5.26953125" style="26" customWidth="1"/>
    <col min="14323" max="14323" width="37.81640625" style="26" customWidth="1"/>
    <col min="14324" max="14324" width="11.7265625" style="26" bestFit="1" customWidth="1"/>
    <col min="14325" max="14325" width="14.453125" style="26" customWidth="1"/>
    <col min="14326" max="14326" width="16.1796875" style="26" customWidth="1"/>
    <col min="14327" max="14327" width="14.81640625" style="26" customWidth="1"/>
    <col min="14328" max="14328" width="17.81640625" style="26" customWidth="1"/>
    <col min="14329" max="14329" width="14.54296875" style="26" customWidth="1"/>
    <col min="14330" max="14330" width="18" style="26" customWidth="1"/>
    <col min="14331" max="14331" width="0" style="26" hidden="1" customWidth="1"/>
    <col min="14332" max="14332" width="13.54296875" style="26" customWidth="1"/>
    <col min="14333" max="14577" width="8.7265625" style="26"/>
    <col min="14578" max="14578" width="5.26953125" style="26" customWidth="1"/>
    <col min="14579" max="14579" width="37.81640625" style="26" customWidth="1"/>
    <col min="14580" max="14580" width="11.7265625" style="26" bestFit="1" customWidth="1"/>
    <col min="14581" max="14581" width="14.453125" style="26" customWidth="1"/>
    <col min="14582" max="14582" width="16.1796875" style="26" customWidth="1"/>
    <col min="14583" max="14583" width="14.81640625" style="26" customWidth="1"/>
    <col min="14584" max="14584" width="17.81640625" style="26" customWidth="1"/>
    <col min="14585" max="14585" width="14.54296875" style="26" customWidth="1"/>
    <col min="14586" max="14586" width="18" style="26" customWidth="1"/>
    <col min="14587" max="14587" width="0" style="26" hidden="1" customWidth="1"/>
    <col min="14588" max="14588" width="13.54296875" style="26" customWidth="1"/>
    <col min="14589" max="14833" width="8.7265625" style="26"/>
    <col min="14834" max="14834" width="5.26953125" style="26" customWidth="1"/>
    <col min="14835" max="14835" width="37.81640625" style="26" customWidth="1"/>
    <col min="14836" max="14836" width="11.7265625" style="26" bestFit="1" customWidth="1"/>
    <col min="14837" max="14837" width="14.453125" style="26" customWidth="1"/>
    <col min="14838" max="14838" width="16.1796875" style="26" customWidth="1"/>
    <col min="14839" max="14839" width="14.81640625" style="26" customWidth="1"/>
    <col min="14840" max="14840" width="17.81640625" style="26" customWidth="1"/>
    <col min="14841" max="14841" width="14.54296875" style="26" customWidth="1"/>
    <col min="14842" max="14842" width="18" style="26" customWidth="1"/>
    <col min="14843" max="14843" width="0" style="26" hidden="1" customWidth="1"/>
    <col min="14844" max="14844" width="13.54296875" style="26" customWidth="1"/>
    <col min="14845" max="15089" width="8.7265625" style="26"/>
    <col min="15090" max="15090" width="5.26953125" style="26" customWidth="1"/>
    <col min="15091" max="15091" width="37.81640625" style="26" customWidth="1"/>
    <col min="15092" max="15092" width="11.7265625" style="26" bestFit="1" customWidth="1"/>
    <col min="15093" max="15093" width="14.453125" style="26" customWidth="1"/>
    <col min="15094" max="15094" width="16.1796875" style="26" customWidth="1"/>
    <col min="15095" max="15095" width="14.81640625" style="26" customWidth="1"/>
    <col min="15096" max="15096" width="17.81640625" style="26" customWidth="1"/>
    <col min="15097" max="15097" width="14.54296875" style="26" customWidth="1"/>
    <col min="15098" max="15098" width="18" style="26" customWidth="1"/>
    <col min="15099" max="15099" width="0" style="26" hidden="1" customWidth="1"/>
    <col min="15100" max="15100" width="13.54296875" style="26" customWidth="1"/>
    <col min="15101" max="15345" width="8.7265625" style="26"/>
    <col min="15346" max="15346" width="5.26953125" style="26" customWidth="1"/>
    <col min="15347" max="15347" width="37.81640625" style="26" customWidth="1"/>
    <col min="15348" max="15348" width="11.7265625" style="26" bestFit="1" customWidth="1"/>
    <col min="15349" max="15349" width="14.453125" style="26" customWidth="1"/>
    <col min="15350" max="15350" width="16.1796875" style="26" customWidth="1"/>
    <col min="15351" max="15351" width="14.81640625" style="26" customWidth="1"/>
    <col min="15352" max="15352" width="17.81640625" style="26" customWidth="1"/>
    <col min="15353" max="15353" width="14.54296875" style="26" customWidth="1"/>
    <col min="15354" max="15354" width="18" style="26" customWidth="1"/>
    <col min="15355" max="15355" width="0" style="26" hidden="1" customWidth="1"/>
    <col min="15356" max="15356" width="13.54296875" style="26" customWidth="1"/>
    <col min="15357" max="15601" width="8.7265625" style="26"/>
    <col min="15602" max="15602" width="5.26953125" style="26" customWidth="1"/>
    <col min="15603" max="15603" width="37.81640625" style="26" customWidth="1"/>
    <col min="15604" max="15604" width="11.7265625" style="26" bestFit="1" customWidth="1"/>
    <col min="15605" max="15605" width="14.453125" style="26" customWidth="1"/>
    <col min="15606" max="15606" width="16.1796875" style="26" customWidth="1"/>
    <col min="15607" max="15607" width="14.81640625" style="26" customWidth="1"/>
    <col min="15608" max="15608" width="17.81640625" style="26" customWidth="1"/>
    <col min="15609" max="15609" width="14.54296875" style="26" customWidth="1"/>
    <col min="15610" max="15610" width="18" style="26" customWidth="1"/>
    <col min="15611" max="15611" width="0" style="26" hidden="1" customWidth="1"/>
    <col min="15612" max="15612" width="13.54296875" style="26" customWidth="1"/>
    <col min="15613" max="15857" width="8.7265625" style="26"/>
    <col min="15858" max="15858" width="5.26953125" style="26" customWidth="1"/>
    <col min="15859" max="15859" width="37.81640625" style="26" customWidth="1"/>
    <col min="15860" max="15860" width="11.7265625" style="26" bestFit="1" customWidth="1"/>
    <col min="15861" max="15861" width="14.453125" style="26" customWidth="1"/>
    <col min="15862" max="15862" width="16.1796875" style="26" customWidth="1"/>
    <col min="15863" max="15863" width="14.81640625" style="26" customWidth="1"/>
    <col min="15864" max="15864" width="17.81640625" style="26" customWidth="1"/>
    <col min="15865" max="15865" width="14.54296875" style="26" customWidth="1"/>
    <col min="15866" max="15866" width="18" style="26" customWidth="1"/>
    <col min="15867" max="15867" width="0" style="26" hidden="1" customWidth="1"/>
    <col min="15868" max="15868" width="13.54296875" style="26" customWidth="1"/>
    <col min="15869" max="16113" width="8.7265625" style="26"/>
    <col min="16114" max="16114" width="5.26953125" style="26" customWidth="1"/>
    <col min="16115" max="16115" width="37.81640625" style="26" customWidth="1"/>
    <col min="16116" max="16116" width="11.7265625" style="26" bestFit="1" customWidth="1"/>
    <col min="16117" max="16117" width="14.453125" style="26" customWidth="1"/>
    <col min="16118" max="16118" width="16.1796875" style="26" customWidth="1"/>
    <col min="16119" max="16119" width="14.81640625" style="26" customWidth="1"/>
    <col min="16120" max="16120" width="17.81640625" style="26" customWidth="1"/>
    <col min="16121" max="16121" width="14.54296875" style="26" customWidth="1"/>
    <col min="16122" max="16122" width="18" style="26" customWidth="1"/>
    <col min="16123" max="16123" width="0" style="26" hidden="1" customWidth="1"/>
    <col min="16124" max="16124" width="13.54296875" style="26" customWidth="1"/>
    <col min="16125" max="16375" width="8.7265625" style="26"/>
    <col min="16376" max="16384" width="8.7265625" style="26" customWidth="1"/>
  </cols>
  <sheetData>
    <row r="6" spans="1:7" ht="15.5" x14ac:dyDescent="0.35">
      <c r="A6" s="77" t="s">
        <v>113</v>
      </c>
      <c r="B6" s="78"/>
      <c r="C6" s="78"/>
      <c r="D6" s="78"/>
      <c r="E6" s="78"/>
    </row>
    <row r="7" spans="1:7" ht="15.5" x14ac:dyDescent="0.35">
      <c r="A7" s="77" t="s">
        <v>113</v>
      </c>
      <c r="B7" s="78"/>
      <c r="C7" s="78"/>
      <c r="D7" s="78"/>
      <c r="E7" s="78"/>
    </row>
    <row r="8" spans="1:7" ht="15.5" x14ac:dyDescent="0.35">
      <c r="A8" s="77" t="s">
        <v>116</v>
      </c>
      <c r="B8" s="78"/>
      <c r="C8" s="78"/>
      <c r="D8" s="78"/>
      <c r="E8" s="78"/>
    </row>
    <row r="9" spans="1:7" ht="15.65" customHeight="1" x14ac:dyDescent="0.3">
      <c r="B9" s="77" t="s">
        <v>117</v>
      </c>
      <c r="C9" s="77"/>
      <c r="D9" s="77"/>
      <c r="E9" s="77"/>
    </row>
    <row r="10" spans="1:7" ht="15.65" customHeight="1" x14ac:dyDescent="0.3">
      <c r="B10" s="76"/>
      <c r="C10" s="76"/>
      <c r="D10" s="76"/>
      <c r="E10" s="76"/>
    </row>
    <row r="11" spans="1:7" ht="15.5" x14ac:dyDescent="0.35">
      <c r="A11" s="5"/>
      <c r="B11" s="6"/>
      <c r="C11" s="7"/>
      <c r="D11" s="8"/>
    </row>
    <row r="12" spans="1:7" ht="56.15" customHeight="1" x14ac:dyDescent="0.3">
      <c r="A12" s="84" t="s">
        <v>0</v>
      </c>
      <c r="B12" s="85" t="s">
        <v>1</v>
      </c>
      <c r="C12" s="85" t="s">
        <v>2</v>
      </c>
      <c r="D12" s="86" t="s">
        <v>118</v>
      </c>
      <c r="E12" s="87" t="s">
        <v>114</v>
      </c>
      <c r="F12" s="79" t="s">
        <v>112</v>
      </c>
      <c r="G12" s="72"/>
    </row>
    <row r="13" spans="1:7" ht="48" customHeight="1" x14ac:dyDescent="0.3">
      <c r="A13" s="84"/>
      <c r="B13" s="85"/>
      <c r="C13" s="85"/>
      <c r="D13" s="86"/>
      <c r="E13" s="87"/>
      <c r="F13" s="80"/>
      <c r="G13" s="67" t="s">
        <v>115</v>
      </c>
    </row>
    <row r="14" spans="1:7" x14ac:dyDescent="0.3">
      <c r="A14" s="29" t="s">
        <v>3</v>
      </c>
      <c r="B14" s="29" t="s">
        <v>4</v>
      </c>
      <c r="C14" s="29" t="s">
        <v>5</v>
      </c>
      <c r="D14" s="66" t="s">
        <v>6</v>
      </c>
      <c r="E14" s="33">
        <v>6</v>
      </c>
      <c r="F14" s="30">
        <v>6</v>
      </c>
    </row>
    <row r="15" spans="1:7" s="27" customFormat="1" ht="28" x14ac:dyDescent="0.3">
      <c r="A15" s="39" t="s">
        <v>12</v>
      </c>
      <c r="B15" s="40" t="s">
        <v>13</v>
      </c>
      <c r="C15" s="41" t="s">
        <v>14</v>
      </c>
      <c r="D15" s="42">
        <f>D17+D22+D28+D29+D32+D33+D47+D48+D52+D26+D27</f>
        <v>7301296</v>
      </c>
      <c r="E15" s="42">
        <v>3696575</v>
      </c>
      <c r="F15" s="43">
        <v>-49.4</v>
      </c>
      <c r="G15" s="67"/>
    </row>
    <row r="16" spans="1:7" x14ac:dyDescent="0.3">
      <c r="A16" s="44"/>
      <c r="B16" s="45" t="s">
        <v>15</v>
      </c>
      <c r="C16" s="46"/>
      <c r="D16" s="47"/>
      <c r="E16" s="47"/>
      <c r="F16" s="43"/>
    </row>
    <row r="17" spans="1:13" s="27" customFormat="1" x14ac:dyDescent="0.3">
      <c r="A17" s="39">
        <v>1</v>
      </c>
      <c r="B17" s="48" t="s">
        <v>16</v>
      </c>
      <c r="C17" s="46" t="s">
        <v>14</v>
      </c>
      <c r="D17" s="49">
        <f t="shared" ref="D17" si="0">SUM(D19:D21)</f>
        <v>228401</v>
      </c>
      <c r="E17" s="49">
        <v>96466</v>
      </c>
      <c r="F17" s="43">
        <v>-57.8</v>
      </c>
      <c r="G17" s="67"/>
    </row>
    <row r="18" spans="1:13" x14ac:dyDescent="0.3">
      <c r="A18" s="44"/>
      <c r="B18" s="45" t="s">
        <v>15</v>
      </c>
      <c r="C18" s="50"/>
      <c r="D18" s="47"/>
      <c r="E18" s="31"/>
      <c r="F18" s="43"/>
    </row>
    <row r="19" spans="1:13" x14ac:dyDescent="0.3">
      <c r="A19" s="50" t="s">
        <v>17</v>
      </c>
      <c r="B19" s="45" t="s">
        <v>18</v>
      </c>
      <c r="C19" s="50" t="s">
        <v>14</v>
      </c>
      <c r="D19" s="47">
        <v>69000</v>
      </c>
      <c r="E19" s="31">
        <v>41426</v>
      </c>
      <c r="F19" s="51">
        <v>-40</v>
      </c>
      <c r="G19" s="32">
        <f>74593.14848+2290.90205+10013.92726</f>
        <v>86897.977790000004</v>
      </c>
      <c r="L19" s="32"/>
      <c r="M19" s="75"/>
    </row>
    <row r="20" spans="1:13" x14ac:dyDescent="0.3">
      <c r="A20" s="50" t="s">
        <v>19</v>
      </c>
      <c r="B20" s="45" t="s">
        <v>20</v>
      </c>
      <c r="C20" s="50" t="s">
        <v>14</v>
      </c>
      <c r="D20" s="47">
        <v>4900</v>
      </c>
      <c r="E20" s="31">
        <v>2559</v>
      </c>
      <c r="F20" s="51">
        <v>-47.8</v>
      </c>
      <c r="G20" s="32">
        <v>5236.9585900000002</v>
      </c>
    </row>
    <row r="21" spans="1:13" x14ac:dyDescent="0.3">
      <c r="A21" s="50" t="s">
        <v>21</v>
      </c>
      <c r="B21" s="45" t="s">
        <v>22</v>
      </c>
      <c r="C21" s="50" t="s">
        <v>14</v>
      </c>
      <c r="D21" s="47">
        <v>154501</v>
      </c>
      <c r="E21" s="31">
        <v>52481</v>
      </c>
      <c r="F21" s="51">
        <v>-66</v>
      </c>
      <c r="G21" s="32">
        <f>125699.93283+20620.13844</f>
        <v>146320.07127000001</v>
      </c>
    </row>
    <row r="22" spans="1:13" s="27" customFormat="1" x14ac:dyDescent="0.3">
      <c r="A22" s="39">
        <v>2</v>
      </c>
      <c r="B22" s="48" t="s">
        <v>23</v>
      </c>
      <c r="C22" s="46" t="s">
        <v>14</v>
      </c>
      <c r="D22" s="49">
        <f t="shared" ref="D22" si="1">D24+D25</f>
        <v>2563772</v>
      </c>
      <c r="E22" s="49">
        <v>1236347</v>
      </c>
      <c r="F22" s="43">
        <v>-51.8</v>
      </c>
      <c r="G22" s="67"/>
    </row>
    <row r="23" spans="1:13" x14ac:dyDescent="0.3">
      <c r="A23" s="44"/>
      <c r="B23" s="45" t="s">
        <v>15</v>
      </c>
      <c r="C23" s="50"/>
      <c r="D23" s="47"/>
      <c r="E23" s="31"/>
      <c r="F23" s="43"/>
    </row>
    <row r="24" spans="1:13" x14ac:dyDescent="0.3">
      <c r="A24" s="50" t="s">
        <v>24</v>
      </c>
      <c r="B24" s="45" t="s">
        <v>25</v>
      </c>
      <c r="C24" s="50" t="s">
        <v>14</v>
      </c>
      <c r="D24" s="47">
        <v>2361835</v>
      </c>
      <c r="E24" s="31">
        <v>1136678</v>
      </c>
      <c r="F24" s="51">
        <v>-51.9</v>
      </c>
      <c r="G24" s="32">
        <f>2451968.60627-232091.53265+129774.11683</f>
        <v>2349651.1904500001</v>
      </c>
    </row>
    <row r="25" spans="1:13" x14ac:dyDescent="0.3">
      <c r="A25" s="50" t="s">
        <v>26</v>
      </c>
      <c r="B25" s="45" t="s">
        <v>27</v>
      </c>
      <c r="C25" s="50" t="s">
        <v>14</v>
      </c>
      <c r="D25" s="47">
        <v>201937</v>
      </c>
      <c r="E25" s="31">
        <v>99668</v>
      </c>
      <c r="F25" s="51">
        <v>-50.6</v>
      </c>
      <c r="G25" s="32">
        <f>75483.72829+135849.91006-7382.16725</f>
        <v>203951.4711</v>
      </c>
    </row>
    <row r="26" spans="1:13" s="27" customFormat="1" x14ac:dyDescent="0.3">
      <c r="A26" s="46">
        <v>3</v>
      </c>
      <c r="B26" s="52" t="s">
        <v>28</v>
      </c>
      <c r="C26" s="46" t="s">
        <v>14</v>
      </c>
      <c r="D26" s="49">
        <f>8580-200</f>
        <v>8380</v>
      </c>
      <c r="E26" s="73">
        <v>4266</v>
      </c>
      <c r="F26" s="43">
        <v>-49.1</v>
      </c>
      <c r="G26" s="67">
        <v>7868.4293900000002</v>
      </c>
    </row>
    <row r="27" spans="1:13" s="27" customFormat="1" ht="28" x14ac:dyDescent="0.3">
      <c r="A27" s="46">
        <v>4</v>
      </c>
      <c r="B27" s="40" t="s">
        <v>29</v>
      </c>
      <c r="C27" s="46" t="s">
        <v>14</v>
      </c>
      <c r="D27" s="49">
        <f>35428+200</f>
        <v>35628</v>
      </c>
      <c r="E27" s="34">
        <v>17223</v>
      </c>
      <c r="F27" s="43">
        <v>-51.7</v>
      </c>
      <c r="G27" s="67">
        <v>35193.572910000003</v>
      </c>
    </row>
    <row r="28" spans="1:13" s="27" customFormat="1" x14ac:dyDescent="0.3">
      <c r="A28" s="46" t="s">
        <v>7</v>
      </c>
      <c r="B28" s="52" t="s">
        <v>30</v>
      </c>
      <c r="C28" s="46"/>
      <c r="D28" s="49">
        <v>938257</v>
      </c>
      <c r="E28" s="34">
        <v>464172</v>
      </c>
      <c r="F28" s="43">
        <v>-50.5</v>
      </c>
      <c r="G28" s="67">
        <v>929004.16718999995</v>
      </c>
    </row>
    <row r="29" spans="1:13" s="27" customFormat="1" x14ac:dyDescent="0.3">
      <c r="A29" s="46" t="s">
        <v>8</v>
      </c>
      <c r="B29" s="52" t="s">
        <v>31</v>
      </c>
      <c r="C29" s="46" t="s">
        <v>14</v>
      </c>
      <c r="D29" s="49">
        <f t="shared" ref="D29" si="2">D31</f>
        <v>339500</v>
      </c>
      <c r="E29" s="49">
        <v>246584</v>
      </c>
      <c r="F29" s="43">
        <v>-27.4</v>
      </c>
      <c r="G29" s="67"/>
    </row>
    <row r="30" spans="1:13" x14ac:dyDescent="0.3">
      <c r="A30" s="50"/>
      <c r="B30" s="45" t="s">
        <v>15</v>
      </c>
      <c r="C30" s="46"/>
      <c r="D30" s="49"/>
      <c r="E30" s="31"/>
      <c r="F30" s="43"/>
    </row>
    <row r="31" spans="1:13" ht="28" x14ac:dyDescent="0.3">
      <c r="A31" s="50" t="s">
        <v>32</v>
      </c>
      <c r="B31" s="53" t="s">
        <v>33</v>
      </c>
      <c r="C31" s="54" t="s">
        <v>14</v>
      </c>
      <c r="D31" s="47">
        <v>339500</v>
      </c>
      <c r="E31" s="31">
        <v>246584</v>
      </c>
      <c r="F31" s="51">
        <v>-27.4</v>
      </c>
      <c r="G31" s="32">
        <f>270860.28833+68201.32961+21863.14019</f>
        <v>360924.75813000003</v>
      </c>
    </row>
    <row r="32" spans="1:13" s="27" customFormat="1" ht="28" x14ac:dyDescent="0.3">
      <c r="A32" s="46" t="s">
        <v>9</v>
      </c>
      <c r="B32" s="40" t="s">
        <v>34</v>
      </c>
      <c r="C32" s="41" t="s">
        <v>14</v>
      </c>
      <c r="D32" s="49">
        <v>1166116</v>
      </c>
      <c r="E32" s="34">
        <v>501466</v>
      </c>
      <c r="F32" s="43">
        <v>-57</v>
      </c>
      <c r="G32" s="69">
        <f>1161440.41577-92449.53439+239347.49281+21.79543+1415.04427+86.4</f>
        <v>1309861.6138899999</v>
      </c>
    </row>
    <row r="33" spans="1:7" s="27" customFormat="1" x14ac:dyDescent="0.3">
      <c r="A33" s="46" t="s">
        <v>10</v>
      </c>
      <c r="B33" s="52" t="s">
        <v>35</v>
      </c>
      <c r="C33" s="46" t="s">
        <v>14</v>
      </c>
      <c r="D33" s="49">
        <f>SUM(D35:D40)+D41+D42+D43+D44+D45+D46</f>
        <v>292785</v>
      </c>
      <c r="E33" s="49">
        <v>215615</v>
      </c>
      <c r="F33" s="43">
        <v>-26.4</v>
      </c>
      <c r="G33" s="67"/>
    </row>
    <row r="34" spans="1:7" x14ac:dyDescent="0.3">
      <c r="A34" s="50"/>
      <c r="B34" s="55" t="s">
        <v>15</v>
      </c>
      <c r="C34" s="46"/>
      <c r="D34" s="49"/>
      <c r="E34" s="31"/>
      <c r="F34" s="43"/>
    </row>
    <row r="35" spans="1:7" x14ac:dyDescent="0.3">
      <c r="A35" s="50" t="s">
        <v>36</v>
      </c>
      <c r="B35" s="45" t="s">
        <v>37</v>
      </c>
      <c r="C35" s="50" t="s">
        <v>14</v>
      </c>
      <c r="D35" s="47">
        <v>35960</v>
      </c>
      <c r="E35" s="31">
        <v>22753</v>
      </c>
      <c r="F35" s="51">
        <v>-36.700000000000003</v>
      </c>
      <c r="G35" s="32">
        <v>39243.77968</v>
      </c>
    </row>
    <row r="36" spans="1:7" x14ac:dyDescent="0.3">
      <c r="A36" s="50" t="s">
        <v>38</v>
      </c>
      <c r="B36" s="45" t="s">
        <v>39</v>
      </c>
      <c r="C36" s="50" t="s">
        <v>14</v>
      </c>
      <c r="D36" s="47">
        <v>11542</v>
      </c>
      <c r="E36" s="31">
        <v>8886</v>
      </c>
      <c r="F36" s="51">
        <v>-23</v>
      </c>
      <c r="G36" s="32">
        <f>3825.68778+1708.19697</f>
        <v>5533.8847500000002</v>
      </c>
    </row>
    <row r="37" spans="1:7" x14ac:dyDescent="0.3">
      <c r="A37" s="50" t="s">
        <v>40</v>
      </c>
      <c r="B37" s="45" t="s">
        <v>41</v>
      </c>
      <c r="C37" s="50" t="s">
        <v>14</v>
      </c>
      <c r="D37" s="47">
        <v>23863</v>
      </c>
      <c r="E37" s="31">
        <v>12516</v>
      </c>
      <c r="F37" s="51">
        <v>-47.6</v>
      </c>
      <c r="G37" s="32">
        <f>25684.39731-820.37112</f>
        <v>24864.02619</v>
      </c>
    </row>
    <row r="38" spans="1:7" x14ac:dyDescent="0.3">
      <c r="A38" s="50" t="s">
        <v>42</v>
      </c>
      <c r="B38" s="45" t="s">
        <v>43</v>
      </c>
      <c r="C38" s="50" t="s">
        <v>14</v>
      </c>
      <c r="D38" s="47">
        <v>3582</v>
      </c>
      <c r="E38" s="31">
        <v>19114</v>
      </c>
      <c r="F38" s="51">
        <v>433.6</v>
      </c>
      <c r="G38" s="32">
        <v>20138.6387</v>
      </c>
    </row>
    <row r="39" spans="1:7" x14ac:dyDescent="0.3">
      <c r="A39" s="50" t="s">
        <v>44</v>
      </c>
      <c r="B39" s="45" t="s">
        <v>45</v>
      </c>
      <c r="C39" s="50" t="s">
        <v>14</v>
      </c>
      <c r="D39" s="47">
        <v>6504</v>
      </c>
      <c r="E39" s="31">
        <v>3462</v>
      </c>
      <c r="F39" s="51">
        <v>-46.8</v>
      </c>
      <c r="G39" s="32">
        <f>3491.14069+2333.1588+816.1725</f>
        <v>6640.47199</v>
      </c>
    </row>
    <row r="40" spans="1:7" x14ac:dyDescent="0.3">
      <c r="A40" s="50" t="s">
        <v>46</v>
      </c>
      <c r="B40" s="45" t="s">
        <v>47</v>
      </c>
      <c r="C40" s="50" t="s">
        <v>14</v>
      </c>
      <c r="D40" s="47">
        <v>18829</v>
      </c>
      <c r="E40" s="31">
        <v>10093</v>
      </c>
      <c r="F40" s="51">
        <v>-46.4</v>
      </c>
      <c r="G40" s="32">
        <f>12559.74205-3425.859+9443.32196</f>
        <v>18577.205009999998</v>
      </c>
    </row>
    <row r="41" spans="1:7" x14ac:dyDescent="0.3">
      <c r="A41" s="50" t="s">
        <v>48</v>
      </c>
      <c r="B41" s="45" t="s">
        <v>49</v>
      </c>
      <c r="C41" s="50" t="s">
        <v>14</v>
      </c>
      <c r="D41" s="47">
        <v>49285</v>
      </c>
      <c r="E41" s="31">
        <v>48637</v>
      </c>
      <c r="F41" s="51">
        <v>-1.3</v>
      </c>
      <c r="G41" s="32">
        <f>69848.5512-2290.90205+2286.7</f>
        <v>69844.349149999995</v>
      </c>
    </row>
    <row r="42" spans="1:7" x14ac:dyDescent="0.3">
      <c r="A42" s="50" t="s">
        <v>50</v>
      </c>
      <c r="B42" s="45" t="s">
        <v>51</v>
      </c>
      <c r="C42" s="50" t="s">
        <v>14</v>
      </c>
      <c r="D42" s="47">
        <v>22332</v>
      </c>
      <c r="E42" s="31">
        <v>8642</v>
      </c>
      <c r="F42" s="51">
        <v>-61.3</v>
      </c>
      <c r="G42" s="32">
        <v>25516.411550000001</v>
      </c>
    </row>
    <row r="43" spans="1:7" x14ac:dyDescent="0.3">
      <c r="A43" s="50" t="s">
        <v>52</v>
      </c>
      <c r="B43" s="45" t="s">
        <v>53</v>
      </c>
      <c r="C43" s="50" t="s">
        <v>14</v>
      </c>
      <c r="D43" s="47">
        <v>86133</v>
      </c>
      <c r="E43" s="31">
        <v>42401</v>
      </c>
      <c r="F43" s="51">
        <v>-50.8</v>
      </c>
      <c r="G43" s="32">
        <f>87768.39948-1214.44995</f>
        <v>86553.949529999998</v>
      </c>
    </row>
    <row r="44" spans="1:7" x14ac:dyDescent="0.3">
      <c r="A44" s="50" t="s">
        <v>54</v>
      </c>
      <c r="B44" s="45" t="s">
        <v>55</v>
      </c>
      <c r="C44" s="50" t="s">
        <v>14</v>
      </c>
      <c r="D44" s="47">
        <v>950</v>
      </c>
      <c r="E44" s="31">
        <v>1669</v>
      </c>
      <c r="F44" s="51">
        <v>75.7</v>
      </c>
      <c r="G44" s="70">
        <f>1605.96776+62.76786</f>
        <v>1668.7356199999999</v>
      </c>
    </row>
    <row r="45" spans="1:7" x14ac:dyDescent="0.3">
      <c r="A45" s="50" t="s">
        <v>56</v>
      </c>
      <c r="B45" s="45" t="s">
        <v>110</v>
      </c>
      <c r="C45" s="50" t="s">
        <v>14</v>
      </c>
      <c r="D45" s="47">
        <v>27263</v>
      </c>
      <c r="E45" s="31">
        <v>27327</v>
      </c>
      <c r="F45" s="51">
        <v>0.2</v>
      </c>
      <c r="G45" s="32">
        <v>37989.208460000002</v>
      </c>
    </row>
    <row r="46" spans="1:7" x14ac:dyDescent="0.3">
      <c r="A46" s="50" t="s">
        <v>109</v>
      </c>
      <c r="B46" s="45" t="s">
        <v>57</v>
      </c>
      <c r="C46" s="50" t="s">
        <v>14</v>
      </c>
      <c r="D46" s="47">
        <v>6542</v>
      </c>
      <c r="E46" s="31">
        <v>10116</v>
      </c>
      <c r="F46" s="51">
        <v>54.6</v>
      </c>
      <c r="G46" s="71">
        <f>62.528+488.675+23.455+2785.93096</f>
        <v>3360.58896</v>
      </c>
    </row>
    <row r="47" spans="1:7" s="27" customFormat="1" ht="28" x14ac:dyDescent="0.3">
      <c r="A47" s="46" t="s">
        <v>11</v>
      </c>
      <c r="B47" s="40" t="s">
        <v>111</v>
      </c>
      <c r="C47" s="46" t="s">
        <v>14</v>
      </c>
      <c r="D47" s="49">
        <v>294085</v>
      </c>
      <c r="E47" s="34">
        <v>147219</v>
      </c>
      <c r="F47" s="43">
        <v>-49.9</v>
      </c>
      <c r="G47" s="67">
        <v>294438.24</v>
      </c>
    </row>
    <row r="48" spans="1:7" s="27" customFormat="1" ht="32.15" customHeight="1" x14ac:dyDescent="0.3">
      <c r="A48" s="39">
        <v>10</v>
      </c>
      <c r="B48" s="40" t="s">
        <v>58</v>
      </c>
      <c r="C48" s="46" t="s">
        <v>59</v>
      </c>
      <c r="D48" s="49">
        <v>1415186</v>
      </c>
      <c r="E48" s="34">
        <v>757135</v>
      </c>
      <c r="F48" s="43">
        <v>-46.5</v>
      </c>
      <c r="G48" s="67">
        <f>49099.39757+1308523.8229</f>
        <v>1357623.2204700001</v>
      </c>
    </row>
    <row r="49" spans="1:7" x14ac:dyDescent="0.3">
      <c r="A49" s="56"/>
      <c r="B49" s="45" t="s">
        <v>15</v>
      </c>
      <c r="C49" s="46"/>
      <c r="D49" s="47"/>
      <c r="E49" s="31"/>
      <c r="F49" s="43"/>
    </row>
    <row r="50" spans="1:7" s="37" customFormat="1" x14ac:dyDescent="0.3">
      <c r="A50" s="57"/>
      <c r="B50" s="81" t="s">
        <v>60</v>
      </c>
      <c r="C50" s="58" t="s">
        <v>61</v>
      </c>
      <c r="D50" s="59">
        <v>9.39</v>
      </c>
      <c r="E50" s="38">
        <v>9.06</v>
      </c>
      <c r="F50" s="74">
        <v>-3.5</v>
      </c>
      <c r="G50" s="68"/>
    </row>
    <row r="51" spans="1:7" s="37" customFormat="1" x14ac:dyDescent="0.3">
      <c r="A51" s="57"/>
      <c r="B51" s="81"/>
      <c r="C51" s="58" t="s">
        <v>62</v>
      </c>
      <c r="D51" s="60">
        <v>218018</v>
      </c>
      <c r="E51" s="36">
        <v>114584</v>
      </c>
      <c r="F51" s="74">
        <v>-47.4</v>
      </c>
      <c r="G51" s="68"/>
    </row>
    <row r="52" spans="1:7" s="27" customFormat="1" ht="45" customHeight="1" x14ac:dyDescent="0.3">
      <c r="A52" s="39">
        <v>11</v>
      </c>
      <c r="B52" s="40" t="s">
        <v>63</v>
      </c>
      <c r="C52" s="46" t="s">
        <v>59</v>
      </c>
      <c r="D52" s="49">
        <v>19186</v>
      </c>
      <c r="E52" s="34">
        <v>10083</v>
      </c>
      <c r="F52" s="43">
        <v>-47.4</v>
      </c>
      <c r="G52" s="67">
        <v>18377.42798</v>
      </c>
    </row>
    <row r="53" spans="1:7" s="27" customFormat="1" x14ac:dyDescent="0.3">
      <c r="A53" s="39" t="s">
        <v>64</v>
      </c>
      <c r="B53" s="40" t="s">
        <v>65</v>
      </c>
      <c r="C53" s="46" t="s">
        <v>14</v>
      </c>
      <c r="D53" s="49">
        <f t="shared" ref="D53" si="3">D55+D73</f>
        <v>571622</v>
      </c>
      <c r="E53" s="49">
        <v>311026</v>
      </c>
      <c r="F53" s="43">
        <v>-45.6</v>
      </c>
      <c r="G53" s="67"/>
    </row>
    <row r="54" spans="1:7" x14ac:dyDescent="0.3">
      <c r="A54" s="39"/>
      <c r="B54" s="61" t="s">
        <v>66</v>
      </c>
      <c r="C54" s="46"/>
      <c r="D54" s="49"/>
      <c r="E54" s="31"/>
      <c r="F54" s="43"/>
    </row>
    <row r="55" spans="1:7" ht="28" x14ac:dyDescent="0.3">
      <c r="A55" s="44">
        <v>11</v>
      </c>
      <c r="B55" s="53" t="s">
        <v>67</v>
      </c>
      <c r="C55" s="50"/>
      <c r="D55" s="47">
        <f t="shared" ref="D55" si="4">SUM(D57:D68)</f>
        <v>456884</v>
      </c>
      <c r="E55" s="47">
        <v>240687</v>
      </c>
      <c r="F55" s="51">
        <v>-47.3</v>
      </c>
    </row>
    <row r="56" spans="1:7" x14ac:dyDescent="0.3">
      <c r="A56" s="44"/>
      <c r="B56" s="61" t="s">
        <v>66</v>
      </c>
      <c r="C56" s="50"/>
      <c r="D56" s="47"/>
      <c r="E56" s="31"/>
      <c r="F56" s="43"/>
    </row>
    <row r="57" spans="1:7" x14ac:dyDescent="0.3">
      <c r="A57" s="50" t="s">
        <v>68</v>
      </c>
      <c r="B57" s="53" t="s">
        <v>69</v>
      </c>
      <c r="C57" s="50" t="s">
        <v>14</v>
      </c>
      <c r="D57" s="47">
        <v>146591</v>
      </c>
      <c r="E57" s="31">
        <v>72954</v>
      </c>
      <c r="F57" s="51">
        <v>-50.2</v>
      </c>
    </row>
    <row r="58" spans="1:7" x14ac:dyDescent="0.3">
      <c r="A58" s="50" t="s">
        <v>70</v>
      </c>
      <c r="B58" s="45" t="s">
        <v>27</v>
      </c>
      <c r="C58" s="50" t="s">
        <v>14</v>
      </c>
      <c r="D58" s="47">
        <v>12534</v>
      </c>
      <c r="E58" s="31">
        <v>7850</v>
      </c>
      <c r="F58" s="51">
        <v>-37.4</v>
      </c>
      <c r="G58" s="32">
        <f>10819.08337+4456.89822</f>
        <v>15275.981589999999</v>
      </c>
    </row>
    <row r="59" spans="1:7" ht="28" x14ac:dyDescent="0.3">
      <c r="A59" s="50" t="s">
        <v>71</v>
      </c>
      <c r="B59" s="53" t="s">
        <v>29</v>
      </c>
      <c r="C59" s="50" t="s">
        <v>14</v>
      </c>
      <c r="D59" s="47">
        <v>2199</v>
      </c>
      <c r="E59" s="31">
        <v>1144</v>
      </c>
      <c r="F59" s="51">
        <v>-48</v>
      </c>
      <c r="G59" s="32">
        <v>2047.06502</v>
      </c>
    </row>
    <row r="60" spans="1:7" x14ac:dyDescent="0.3">
      <c r="A60" s="50" t="s">
        <v>72</v>
      </c>
      <c r="B60" s="53" t="s">
        <v>73</v>
      </c>
      <c r="C60" s="50" t="s">
        <v>14</v>
      </c>
      <c r="D60" s="47">
        <v>10897</v>
      </c>
      <c r="E60" s="31">
        <v>6095</v>
      </c>
      <c r="F60" s="51">
        <v>-44.1</v>
      </c>
      <c r="G60" s="32">
        <f>249.40558+11160.9559</f>
        <v>11410.361480000001</v>
      </c>
    </row>
    <row r="61" spans="1:7" x14ac:dyDescent="0.3">
      <c r="A61" s="50" t="s">
        <v>74</v>
      </c>
      <c r="B61" s="53" t="s">
        <v>75</v>
      </c>
      <c r="C61" s="50" t="s">
        <v>14</v>
      </c>
      <c r="D61" s="47">
        <v>205863</v>
      </c>
      <c r="E61" s="31">
        <v>102645</v>
      </c>
      <c r="F61" s="51">
        <v>-50.1</v>
      </c>
      <c r="G61" s="32">
        <f>2368.162+198264.47217+240.5+2.096+78.169+3080.50089</f>
        <v>204033.90005999999</v>
      </c>
    </row>
    <row r="62" spans="1:7" x14ac:dyDescent="0.3">
      <c r="A62" s="50" t="s">
        <v>76</v>
      </c>
      <c r="B62" s="53" t="s">
        <v>77</v>
      </c>
      <c r="C62" s="50" t="s">
        <v>14</v>
      </c>
      <c r="D62" s="47">
        <v>1371</v>
      </c>
      <c r="E62" s="31">
        <v>949</v>
      </c>
      <c r="F62" s="51">
        <v>-30.8</v>
      </c>
      <c r="G62" s="32">
        <f>457.90322+405.15507+1042.825+10.738</f>
        <v>1916.62129</v>
      </c>
    </row>
    <row r="63" spans="1:7" x14ac:dyDescent="0.3">
      <c r="A63" s="50" t="s">
        <v>78</v>
      </c>
      <c r="B63" s="53" t="s">
        <v>79</v>
      </c>
      <c r="C63" s="50" t="s">
        <v>14</v>
      </c>
      <c r="D63" s="47">
        <v>0</v>
      </c>
      <c r="E63" s="31">
        <v>8418</v>
      </c>
      <c r="F63" s="51">
        <v>0</v>
      </c>
      <c r="G63" s="32">
        <v>16835.404569999999</v>
      </c>
    </row>
    <row r="64" spans="1:7" x14ac:dyDescent="0.3">
      <c r="A64" s="50" t="s">
        <v>80</v>
      </c>
      <c r="B64" s="53" t="s">
        <v>81</v>
      </c>
      <c r="C64" s="50" t="s">
        <v>14</v>
      </c>
      <c r="D64" s="47">
        <v>1194</v>
      </c>
      <c r="E64" s="31">
        <v>595</v>
      </c>
      <c r="F64" s="51">
        <v>-50.1</v>
      </c>
    </row>
    <row r="65" spans="1:7" ht="28" x14ac:dyDescent="0.3">
      <c r="A65" s="50" t="s">
        <v>82</v>
      </c>
      <c r="B65" s="53" t="s">
        <v>83</v>
      </c>
      <c r="C65" s="50" t="s">
        <v>14</v>
      </c>
      <c r="D65" s="47">
        <v>16330</v>
      </c>
      <c r="E65" s="31">
        <v>1134</v>
      </c>
      <c r="F65" s="51">
        <v>-93.1</v>
      </c>
      <c r="G65" s="32">
        <f>16330+97.6875</f>
        <v>16427.6875</v>
      </c>
    </row>
    <row r="66" spans="1:7" x14ac:dyDescent="0.3">
      <c r="A66" s="50" t="s">
        <v>84</v>
      </c>
      <c r="B66" s="53" t="s">
        <v>85</v>
      </c>
      <c r="C66" s="50" t="s">
        <v>14</v>
      </c>
      <c r="D66" s="47">
        <v>10736</v>
      </c>
      <c r="E66" s="31">
        <v>6230</v>
      </c>
      <c r="F66" s="51">
        <v>-42</v>
      </c>
    </row>
    <row r="67" spans="1:7" x14ac:dyDescent="0.3">
      <c r="A67" s="50" t="s">
        <v>86</v>
      </c>
      <c r="B67" s="53" t="s">
        <v>87</v>
      </c>
      <c r="C67" s="50" t="s">
        <v>14</v>
      </c>
      <c r="D67" s="47">
        <v>26180</v>
      </c>
      <c r="E67" s="31">
        <v>13217</v>
      </c>
      <c r="F67" s="51">
        <v>-49.5</v>
      </c>
    </row>
    <row r="68" spans="1:7" x14ac:dyDescent="0.3">
      <c r="A68" s="50" t="s">
        <v>88</v>
      </c>
      <c r="B68" s="53" t="s">
        <v>89</v>
      </c>
      <c r="C68" s="50" t="s">
        <v>14</v>
      </c>
      <c r="D68" s="47">
        <f t="shared" ref="D68" si="5">SUM(D70:D72)</f>
        <v>22989</v>
      </c>
      <c r="E68" s="47">
        <v>19456</v>
      </c>
      <c r="F68" s="51">
        <v>-15.4</v>
      </c>
    </row>
    <row r="69" spans="1:7" x14ac:dyDescent="0.3">
      <c r="A69" s="50"/>
      <c r="B69" s="61" t="s">
        <v>15</v>
      </c>
      <c r="C69" s="50"/>
      <c r="D69" s="47"/>
      <c r="E69" s="31"/>
      <c r="F69" s="51"/>
    </row>
    <row r="70" spans="1:7" x14ac:dyDescent="0.3">
      <c r="A70" s="50" t="s">
        <v>90</v>
      </c>
      <c r="B70" s="53" t="s">
        <v>91</v>
      </c>
      <c r="C70" s="50" t="s">
        <v>14</v>
      </c>
      <c r="D70" s="47">
        <v>15605</v>
      </c>
      <c r="E70" s="31">
        <v>9946</v>
      </c>
      <c r="F70" s="51">
        <v>-36.299999999999997</v>
      </c>
      <c r="G70" s="32">
        <v>15907.00841</v>
      </c>
    </row>
    <row r="71" spans="1:7" x14ac:dyDescent="0.3">
      <c r="A71" s="50" t="s">
        <v>92</v>
      </c>
      <c r="B71" s="53" t="s">
        <v>93</v>
      </c>
      <c r="C71" s="50" t="s">
        <v>14</v>
      </c>
      <c r="D71" s="47">
        <v>3083</v>
      </c>
      <c r="E71" s="31">
        <v>1854</v>
      </c>
      <c r="F71" s="51">
        <v>-39.9</v>
      </c>
      <c r="G71" s="32">
        <f>345.77351+614.77528+1477.77502</f>
        <v>2438.3238099999999</v>
      </c>
    </row>
    <row r="72" spans="1:7" x14ac:dyDescent="0.3">
      <c r="A72" s="50" t="s">
        <v>94</v>
      </c>
      <c r="B72" s="53" t="s">
        <v>95</v>
      </c>
      <c r="C72" s="50" t="s">
        <v>14</v>
      </c>
      <c r="D72" s="47">
        <v>4301</v>
      </c>
      <c r="E72" s="31">
        <v>7656</v>
      </c>
      <c r="F72" s="51">
        <v>78</v>
      </c>
    </row>
    <row r="73" spans="1:7" s="27" customFormat="1" x14ac:dyDescent="0.3">
      <c r="A73" s="46" t="s">
        <v>96</v>
      </c>
      <c r="B73" s="40" t="s">
        <v>97</v>
      </c>
      <c r="C73" s="46" t="s">
        <v>14</v>
      </c>
      <c r="D73" s="49">
        <v>114738</v>
      </c>
      <c r="E73" s="34">
        <v>70339</v>
      </c>
      <c r="F73" s="43">
        <v>-38.700000000000003</v>
      </c>
      <c r="G73" s="67"/>
    </row>
    <row r="74" spans="1:7" s="27" customFormat="1" x14ac:dyDescent="0.3">
      <c r="A74" s="39" t="s">
        <v>98</v>
      </c>
      <c r="B74" s="62" t="s">
        <v>99</v>
      </c>
      <c r="C74" s="46" t="s">
        <v>14</v>
      </c>
      <c r="D74" s="49">
        <f t="shared" ref="D74" si="6">D15+D53</f>
        <v>7872918</v>
      </c>
      <c r="E74" s="63">
        <v>4007602</v>
      </c>
      <c r="F74" s="43">
        <v>-49.1</v>
      </c>
      <c r="G74" s="67"/>
    </row>
    <row r="75" spans="1:7" s="27" customFormat="1" x14ac:dyDescent="0.3">
      <c r="A75" s="39" t="s">
        <v>100</v>
      </c>
      <c r="B75" s="62" t="s">
        <v>101</v>
      </c>
      <c r="C75" s="46" t="s">
        <v>14</v>
      </c>
      <c r="D75" s="49">
        <f>1368900+52874</f>
        <v>1421774</v>
      </c>
      <c r="E75" s="63">
        <v>602651</v>
      </c>
      <c r="F75" s="43">
        <v>-57.6</v>
      </c>
      <c r="G75" s="67"/>
    </row>
    <row r="76" spans="1:7" s="27" customFormat="1" x14ac:dyDescent="0.3">
      <c r="A76" s="39" t="s">
        <v>102</v>
      </c>
      <c r="B76" s="48" t="s">
        <v>103</v>
      </c>
      <c r="C76" s="46" t="s">
        <v>14</v>
      </c>
      <c r="D76" s="49">
        <f t="shared" ref="D76" si="7">D78</f>
        <v>9294692</v>
      </c>
      <c r="E76" s="63">
        <v>4610253</v>
      </c>
      <c r="F76" s="43">
        <v>-50.4</v>
      </c>
      <c r="G76" s="67"/>
    </row>
    <row r="77" spans="1:7" s="27" customFormat="1" x14ac:dyDescent="0.3">
      <c r="A77" s="82" t="s">
        <v>104</v>
      </c>
      <c r="B77" s="83" t="s">
        <v>105</v>
      </c>
      <c r="C77" s="46" t="s">
        <v>62</v>
      </c>
      <c r="D77" s="49">
        <v>2320000</v>
      </c>
      <c r="E77" s="34">
        <v>1150837</v>
      </c>
      <c r="F77" s="43">
        <v>-50.4</v>
      </c>
      <c r="G77" s="67"/>
    </row>
    <row r="78" spans="1:7" s="27" customFormat="1" x14ac:dyDescent="0.3">
      <c r="A78" s="82"/>
      <c r="B78" s="83"/>
      <c r="C78" s="46" t="s">
        <v>14</v>
      </c>
      <c r="D78" s="49">
        <v>9294692</v>
      </c>
      <c r="E78" s="34">
        <v>4610253</v>
      </c>
      <c r="F78" s="43">
        <v>-50.4</v>
      </c>
      <c r="G78" s="67"/>
    </row>
    <row r="79" spans="1:7" s="27" customFormat="1" x14ac:dyDescent="0.3">
      <c r="A79" s="39" t="s">
        <v>106</v>
      </c>
      <c r="B79" s="64" t="s">
        <v>107</v>
      </c>
      <c r="C79" s="46" t="s">
        <v>108</v>
      </c>
      <c r="D79" s="65">
        <f t="shared" ref="D79" si="8">D78/D77</f>
        <v>4.0063327586206894</v>
      </c>
      <c r="E79" s="65">
        <f t="shared" ref="E79" si="9">E78/E77</f>
        <v>4.0059999808834785</v>
      </c>
      <c r="F79" s="43">
        <v>0</v>
      </c>
      <c r="G79" s="67"/>
    </row>
    <row r="80" spans="1:7" ht="15" x14ac:dyDescent="0.3">
      <c r="A80" s="10"/>
      <c r="B80" s="11"/>
      <c r="C80" s="12"/>
      <c r="D80" s="13"/>
    </row>
    <row r="81" spans="1:7" ht="15.5" x14ac:dyDescent="0.35">
      <c r="A81" s="14"/>
      <c r="B81" s="15"/>
      <c r="C81" s="16"/>
      <c r="D81" s="17"/>
    </row>
    <row r="82" spans="1:7" ht="15.5" x14ac:dyDescent="0.35">
      <c r="A82" s="14"/>
      <c r="B82" s="15"/>
      <c r="C82" s="16"/>
      <c r="D82" s="17"/>
    </row>
    <row r="83" spans="1:7" ht="15.5" x14ac:dyDescent="0.35">
      <c r="A83" s="14"/>
      <c r="B83" s="18"/>
      <c r="C83" s="12"/>
      <c r="D83" s="19"/>
    </row>
    <row r="84" spans="1:7" ht="15.5" x14ac:dyDescent="0.35">
      <c r="A84" s="14"/>
      <c r="B84" s="24"/>
      <c r="C84" s="21"/>
      <c r="D84" s="25"/>
    </row>
    <row r="85" spans="1:7" ht="15.5" x14ac:dyDescent="0.35">
      <c r="A85" s="9"/>
      <c r="B85" s="6"/>
      <c r="C85" s="7"/>
      <c r="D85" s="20"/>
    </row>
    <row r="86" spans="1:7" ht="15.5" x14ac:dyDescent="0.35">
      <c r="A86" s="9"/>
      <c r="B86" s="23"/>
      <c r="C86" s="16"/>
      <c r="D86" s="21"/>
    </row>
    <row r="87" spans="1:7" ht="15.5" x14ac:dyDescent="0.35">
      <c r="A87" s="5"/>
      <c r="B87" s="15"/>
      <c r="C87" s="7"/>
      <c r="D87" s="8"/>
    </row>
    <row r="88" spans="1:7" ht="15.5" x14ac:dyDescent="0.35">
      <c r="A88" s="9"/>
      <c r="B88" s="6"/>
      <c r="C88" s="7"/>
      <c r="D88" s="8"/>
    </row>
    <row r="89" spans="1:7" ht="15.5" x14ac:dyDescent="0.35">
      <c r="A89" s="5"/>
      <c r="B89" s="6"/>
      <c r="C89" s="7"/>
      <c r="D89" s="8"/>
    </row>
    <row r="90" spans="1:7" ht="15.5" x14ac:dyDescent="0.35">
      <c r="A90" s="9"/>
      <c r="B90" s="6"/>
      <c r="C90" s="7"/>
      <c r="D90" s="8"/>
    </row>
    <row r="91" spans="1:7" ht="15.5" x14ac:dyDescent="0.35">
      <c r="A91" s="9"/>
      <c r="B91" s="6"/>
      <c r="C91" s="7"/>
      <c r="D91" s="8"/>
    </row>
    <row r="92" spans="1:7" s="28" customFormat="1" ht="15.5" x14ac:dyDescent="0.35">
      <c r="A92" s="5"/>
      <c r="B92" s="6"/>
      <c r="C92" s="7"/>
      <c r="D92" s="8"/>
      <c r="E92" s="35"/>
      <c r="G92" s="35"/>
    </row>
    <row r="96" spans="1:7" x14ac:dyDescent="0.3">
      <c r="B96" s="22"/>
    </row>
    <row r="97" spans="2:2" x14ac:dyDescent="0.3">
      <c r="B97" s="22"/>
    </row>
  </sheetData>
  <mergeCells count="13">
    <mergeCell ref="B50:B51"/>
    <mergeCell ref="A77:A78"/>
    <mergeCell ref="B77:B78"/>
    <mergeCell ref="A12:A13"/>
    <mergeCell ref="B12:B13"/>
    <mergeCell ref="A6:E6"/>
    <mergeCell ref="A7:E7"/>
    <mergeCell ref="F12:F13"/>
    <mergeCell ref="A8:E8"/>
    <mergeCell ref="B9:E9"/>
    <mergeCell ref="C12:C13"/>
    <mergeCell ref="D12:D13"/>
    <mergeCell ref="E12:E13"/>
  </mergeCells>
  <pageMargins left="0.39370078740157483" right="0" top="0" bottom="0" header="0.31496062992125984" footer="0.31496062992125984"/>
  <pageSetup paperSize="9" scale="85" fitToHeight="2" orientation="portrait" horizontalDpi="4294967295" verticalDpi="4294967295" r:id="rId1"/>
  <rowBreaks count="1" manualBreakCount="1">
    <brk id="54" max="12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А</dc:creator>
  <cp:lastModifiedBy>Морозова А</cp:lastModifiedBy>
  <cp:lastPrinted>2020-01-30T04:01:17Z</cp:lastPrinted>
  <dcterms:created xsi:type="dcterms:W3CDTF">2019-07-11T08:34:11Z</dcterms:created>
  <dcterms:modified xsi:type="dcterms:W3CDTF">2020-01-30T05:02:34Z</dcterms:modified>
</cp:coreProperties>
</file>