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95" windowWidth="18960" windowHeight="9660" firstSheet="6" activeTab="6"/>
  </bookViews>
  <sheets>
    <sheet name="январь оплата" sheetId="7" r:id="rId1"/>
    <sheet name="январь по актам" sheetId="8" r:id="rId2"/>
    <sheet name="февраль оплата " sheetId="32" r:id="rId3"/>
    <sheet name="февраль по актам" sheetId="33" r:id="rId4"/>
    <sheet name="март оплата" sheetId="34" r:id="rId5"/>
    <sheet name="март акты" sheetId="35" r:id="rId6"/>
    <sheet name="Август акты" sheetId="46" r:id="rId7"/>
  </sheets>
  <definedNames>
    <definedName name="_xlnm.Print_Titles" localSheetId="5">'март акты'!$3:$4</definedName>
    <definedName name="_xlnm.Print_Titles" localSheetId="4">'март оплата'!$3:$4</definedName>
    <definedName name="_xlnm.Print_Titles" localSheetId="3">'февраль по актам'!$3:$4</definedName>
    <definedName name="_xlnm.Print_Titles" localSheetId="0">'январь оплата'!$3:$4</definedName>
    <definedName name="_xlnm.Print_Titles" localSheetId="1">'январь по актам'!$3:$4</definedName>
    <definedName name="_xlnm.Print_Area" localSheetId="6">'Август акты'!$A$1:$I$21</definedName>
    <definedName name="_xlnm.Print_Area" localSheetId="4">'март оплата'!$A$1:$M$34</definedName>
    <definedName name="_xlnm.Print_Area" localSheetId="0">'январь оплата'!$A$1:$M$39</definedName>
    <definedName name="_xlnm.Print_Area" localSheetId="1">'январь по актам'!$A$1:$M$39</definedName>
  </definedNames>
  <calcPr calcId="145621"/>
  <fileRecoveryPr autoRecover="0"/>
</workbook>
</file>

<file path=xl/calcChain.xml><?xml version="1.0" encoding="utf-8"?>
<calcChain xmlns="http://schemas.openxmlformats.org/spreadsheetml/2006/main">
  <c r="H7" i="46" l="1"/>
  <c r="H6" i="46" s="1"/>
  <c r="G7" i="46"/>
  <c r="G6" i="46" l="1"/>
  <c r="H25" i="35" l="1"/>
  <c r="J25" i="35"/>
  <c r="H8" i="35"/>
  <c r="H19" i="35"/>
  <c r="H21" i="35"/>
  <c r="G22" i="35"/>
  <c r="H22" i="35" s="1"/>
  <c r="E22" i="35"/>
  <c r="G18" i="35"/>
  <c r="H18" i="35" s="1"/>
  <c r="E18" i="35"/>
  <c r="E14" i="35"/>
  <c r="D14" i="35"/>
  <c r="G7" i="35"/>
  <c r="G6" i="35" s="1"/>
  <c r="F7" i="35"/>
  <c r="E7" i="35"/>
  <c r="E6" i="35" l="1"/>
  <c r="E5" i="35" s="1"/>
  <c r="H7" i="35"/>
  <c r="F6" i="35"/>
  <c r="F5" i="35" s="1"/>
  <c r="G5" i="35"/>
  <c r="H8" i="34"/>
  <c r="H12" i="34"/>
  <c r="G18" i="34"/>
  <c r="H18" i="34" s="1"/>
  <c r="E25" i="34"/>
  <c r="E24" i="34"/>
  <c r="G22" i="34"/>
  <c r="E21" i="34"/>
  <c r="H20" i="34"/>
  <c r="E20" i="34"/>
  <c r="H19" i="34"/>
  <c r="E19" i="34"/>
  <c r="E17" i="34"/>
  <c r="E16" i="34"/>
  <c r="E15" i="34"/>
  <c r="D14" i="34"/>
  <c r="H13" i="34"/>
  <c r="E13" i="34"/>
  <c r="E12" i="34"/>
  <c r="H11" i="34"/>
  <c r="E11" i="34"/>
  <c r="H10" i="34"/>
  <c r="E10" i="34"/>
  <c r="H9" i="34"/>
  <c r="E9" i="34"/>
  <c r="E8" i="34"/>
  <c r="G7" i="34"/>
  <c r="F7" i="34"/>
  <c r="F6" i="34" s="1"/>
  <c r="F5" i="34" s="1"/>
  <c r="G6" i="34" l="1"/>
  <c r="H5" i="35"/>
  <c r="H6" i="35"/>
  <c r="E18" i="34"/>
  <c r="E14" i="34"/>
  <c r="E22" i="34"/>
  <c r="E7" i="34"/>
  <c r="H7" i="34"/>
  <c r="J9" i="33"/>
  <c r="J10" i="33"/>
  <c r="J11" i="33"/>
  <c r="J12" i="33"/>
  <c r="J13" i="33"/>
  <c r="J14" i="33"/>
  <c r="J15" i="33"/>
  <c r="J16" i="33"/>
  <c r="J17" i="33"/>
  <c r="J20" i="33"/>
  <c r="J21" i="33"/>
  <c r="J21" i="35" s="1"/>
  <c r="J8" i="33"/>
  <c r="J8" i="35" s="1"/>
  <c r="K24" i="33"/>
  <c r="K25" i="33"/>
  <c r="K25" i="35" s="1"/>
  <c r="K26" i="33"/>
  <c r="K27" i="33"/>
  <c r="K28" i="33"/>
  <c r="K20" i="33"/>
  <c r="K21" i="33"/>
  <c r="K21" i="35" s="1"/>
  <c r="K9" i="33"/>
  <c r="K10" i="33"/>
  <c r="K11" i="33"/>
  <c r="K12" i="33"/>
  <c r="K13" i="33"/>
  <c r="K14" i="33"/>
  <c r="K15" i="33"/>
  <c r="K16" i="33"/>
  <c r="K17" i="33"/>
  <c r="J22" i="33"/>
  <c r="J22" i="35" s="1"/>
  <c r="G22" i="33"/>
  <c r="F22" i="33"/>
  <c r="E22" i="33"/>
  <c r="H19" i="33"/>
  <c r="G18" i="33"/>
  <c r="F18" i="33"/>
  <c r="E18" i="33"/>
  <c r="E14" i="33"/>
  <c r="D14" i="33"/>
  <c r="G7" i="33"/>
  <c r="F7" i="33"/>
  <c r="E7" i="33"/>
  <c r="E6" i="33" s="1"/>
  <c r="E5" i="33" s="1"/>
  <c r="F6" i="33" l="1"/>
  <c r="F5" i="33" s="1"/>
  <c r="G6" i="33"/>
  <c r="H6" i="33" s="1"/>
  <c r="L25" i="35"/>
  <c r="L21" i="35"/>
  <c r="J7" i="33"/>
  <c r="J7" i="35" s="1"/>
  <c r="E6" i="34"/>
  <c r="E5" i="34" s="1"/>
  <c r="H6" i="34"/>
  <c r="G5" i="34"/>
  <c r="H5" i="34" s="1"/>
  <c r="H18" i="33"/>
  <c r="K24" i="32"/>
  <c r="K24" i="34" s="1"/>
  <c r="K29" i="32"/>
  <c r="K29" i="34" s="1"/>
  <c r="K30" i="32"/>
  <c r="K30" i="34" s="1"/>
  <c r="K23" i="32"/>
  <c r="K23" i="34" s="1"/>
  <c r="G5" i="33" l="1"/>
  <c r="K8" i="32"/>
  <c r="K8" i="34" s="1"/>
  <c r="K9" i="32"/>
  <c r="K9" i="34" s="1"/>
  <c r="K10" i="32"/>
  <c r="K10" i="34" s="1"/>
  <c r="K11" i="32"/>
  <c r="K11" i="34" s="1"/>
  <c r="K12" i="32"/>
  <c r="K12" i="34" s="1"/>
  <c r="K14" i="32"/>
  <c r="K15" i="32"/>
  <c r="K16" i="32"/>
  <c r="K17" i="32"/>
  <c r="K18" i="32"/>
  <c r="K18" i="34" s="1"/>
  <c r="K19" i="32"/>
  <c r="K19" i="34" s="1"/>
  <c r="K20" i="32"/>
  <c r="K20" i="34" s="1"/>
  <c r="K21" i="32"/>
  <c r="K21" i="34" s="1"/>
  <c r="J8" i="32"/>
  <c r="J8" i="34" s="1"/>
  <c r="J12" i="32"/>
  <c r="J12" i="34" s="1"/>
  <c r="J14" i="32"/>
  <c r="J15" i="32"/>
  <c r="J16" i="32"/>
  <c r="J17" i="32"/>
  <c r="J21" i="32"/>
  <c r="J21" i="34" s="1"/>
  <c r="L12" i="34" l="1"/>
  <c r="L8" i="34"/>
  <c r="G22" i="32"/>
  <c r="E25" i="32" l="1"/>
  <c r="E24" i="32"/>
  <c r="E21" i="32"/>
  <c r="H20" i="32"/>
  <c r="E20" i="32"/>
  <c r="H19" i="32"/>
  <c r="E19" i="32"/>
  <c r="H18" i="32"/>
  <c r="E17" i="32"/>
  <c r="E16" i="32"/>
  <c r="E15" i="32"/>
  <c r="D14" i="32"/>
  <c r="H13" i="32"/>
  <c r="E13" i="32"/>
  <c r="E12" i="32"/>
  <c r="H11" i="32"/>
  <c r="E11" i="32"/>
  <c r="H10" i="32"/>
  <c r="E10" i="32"/>
  <c r="H9" i="32"/>
  <c r="E9" i="32"/>
  <c r="E8" i="32"/>
  <c r="G7" i="32"/>
  <c r="F7" i="32"/>
  <c r="F6" i="32" l="1"/>
  <c r="F5" i="32" s="1"/>
  <c r="E14" i="32"/>
  <c r="E18" i="32"/>
  <c r="E7" i="32"/>
  <c r="E22" i="32"/>
  <c r="H7" i="32"/>
  <c r="G6" i="32"/>
  <c r="E25" i="7"/>
  <c r="E24" i="7"/>
  <c r="E6" i="32" l="1"/>
  <c r="E5" i="32" s="1"/>
  <c r="H6" i="32"/>
  <c r="G5" i="32"/>
  <c r="H5" i="32" s="1"/>
  <c r="J22" i="8"/>
  <c r="F22" i="8"/>
  <c r="G22" i="8"/>
  <c r="E22" i="8"/>
  <c r="E22" i="7" l="1"/>
  <c r="G22" i="7" l="1"/>
  <c r="K32" i="7"/>
  <c r="K32" i="32" s="1"/>
  <c r="K32" i="34" s="1"/>
  <c r="K19" i="8"/>
  <c r="K19" i="33" s="1"/>
  <c r="K23" i="8"/>
  <c r="K8" i="8"/>
  <c r="K8" i="33" s="1"/>
  <c r="E21" i="7"/>
  <c r="E20" i="7"/>
  <c r="E19" i="7"/>
  <c r="E17" i="7"/>
  <c r="E16" i="7"/>
  <c r="E15" i="7"/>
  <c r="E13" i="7"/>
  <c r="E12" i="7"/>
  <c r="E11" i="7"/>
  <c r="E10" i="7"/>
  <c r="E9" i="7"/>
  <c r="E8" i="7"/>
  <c r="J19" i="8"/>
  <c r="J19" i="33" s="1"/>
  <c r="J19" i="35" s="1"/>
  <c r="H19" i="8"/>
  <c r="G18" i="8"/>
  <c r="F18" i="8"/>
  <c r="E18" i="8"/>
  <c r="E14" i="8"/>
  <c r="D14" i="8"/>
  <c r="G7" i="8"/>
  <c r="F7" i="8"/>
  <c r="E7" i="8"/>
  <c r="G7" i="7"/>
  <c r="G6" i="7" s="1"/>
  <c r="K13" i="7"/>
  <c r="K13" i="32" s="1"/>
  <c r="J9" i="7"/>
  <c r="J10" i="7"/>
  <c r="J11" i="7"/>
  <c r="J13" i="7"/>
  <c r="J13" i="32" s="1"/>
  <c r="J13" i="34" s="1"/>
  <c r="K25" i="7"/>
  <c r="K25" i="32" s="1"/>
  <c r="K26" i="7"/>
  <c r="K26" i="32" s="1"/>
  <c r="K26" i="34" s="1"/>
  <c r="K27" i="7"/>
  <c r="K27" i="32" s="1"/>
  <c r="K27" i="34" s="1"/>
  <c r="K28" i="7"/>
  <c r="K28" i="32" s="1"/>
  <c r="K28" i="34" s="1"/>
  <c r="H9" i="7"/>
  <c r="H10" i="7"/>
  <c r="H11" i="7"/>
  <c r="H13" i="7"/>
  <c r="H19" i="7"/>
  <c r="H20" i="7"/>
  <c r="K31" i="7"/>
  <c r="K31" i="32" s="1"/>
  <c r="K31" i="34" s="1"/>
  <c r="J20" i="7"/>
  <c r="J20" i="32" s="1"/>
  <c r="J19" i="7"/>
  <c r="L19" i="7" l="1"/>
  <c r="J19" i="32"/>
  <c r="K25" i="34"/>
  <c r="K22" i="32"/>
  <c r="K22" i="34" s="1"/>
  <c r="L9" i="7"/>
  <c r="J9" i="32"/>
  <c r="J20" i="34"/>
  <c r="L20" i="32"/>
  <c r="K8" i="35"/>
  <c r="K7" i="33"/>
  <c r="L11" i="7"/>
  <c r="J11" i="32"/>
  <c r="K22" i="8"/>
  <c r="K23" i="33"/>
  <c r="L10" i="7"/>
  <c r="J10" i="32"/>
  <c r="K19" i="35"/>
  <c r="L19" i="33"/>
  <c r="K13" i="34"/>
  <c r="L13" i="32"/>
  <c r="G5" i="7"/>
  <c r="K22" i="7"/>
  <c r="F6" i="8"/>
  <c r="F5" i="8" s="1"/>
  <c r="G6" i="8"/>
  <c r="G5" i="8" s="1"/>
  <c r="L20" i="7"/>
  <c r="L13" i="7"/>
  <c r="E6" i="8"/>
  <c r="E5" i="8" s="1"/>
  <c r="L19" i="8"/>
  <c r="J18" i="8"/>
  <c r="J18" i="33" s="1"/>
  <c r="H18" i="8"/>
  <c r="K7" i="8"/>
  <c r="J7" i="8"/>
  <c r="K18" i="8"/>
  <c r="K18" i="33" s="1"/>
  <c r="H6" i="8" l="1"/>
  <c r="J19" i="34"/>
  <c r="L19" i="32"/>
  <c r="J18" i="35"/>
  <c r="J6" i="33"/>
  <c r="J5" i="33" s="1"/>
  <c r="J11" i="34"/>
  <c r="L11" i="32"/>
  <c r="L19" i="35"/>
  <c r="J10" i="34"/>
  <c r="L10" i="32"/>
  <c r="K23" i="35"/>
  <c r="K22" i="33"/>
  <c r="K22" i="35" s="1"/>
  <c r="K7" i="35"/>
  <c r="K6" i="33"/>
  <c r="J9" i="34"/>
  <c r="L9" i="32"/>
  <c r="K18" i="35"/>
  <c r="L18" i="33"/>
  <c r="L13" i="34"/>
  <c r="L8" i="35"/>
  <c r="L20" i="34"/>
  <c r="J6" i="8"/>
  <c r="J5" i="8" s="1"/>
  <c r="K6" i="8"/>
  <c r="L6" i="8" s="1"/>
  <c r="L18" i="8"/>
  <c r="L9" i="34" l="1"/>
  <c r="L11" i="34"/>
  <c r="L19" i="34"/>
  <c r="L6" i="33"/>
  <c r="K5" i="33"/>
  <c r="L18" i="35"/>
  <c r="L7" i="35"/>
  <c r="K6" i="35"/>
  <c r="L10" i="34"/>
  <c r="J6" i="35"/>
  <c r="J5" i="35" s="1"/>
  <c r="L22" i="35"/>
  <c r="K5" i="8"/>
  <c r="K7" i="7"/>
  <c r="J7" i="7"/>
  <c r="F7" i="7"/>
  <c r="E7" i="7"/>
  <c r="J18" i="7"/>
  <c r="J18" i="32" s="1"/>
  <c r="F18" i="7"/>
  <c r="E18" i="7"/>
  <c r="E14" i="7"/>
  <c r="D14" i="7"/>
  <c r="J18" i="34" l="1"/>
  <c r="L18" i="32"/>
  <c r="J6" i="7"/>
  <c r="J5" i="7" s="1"/>
  <c r="J7" i="32"/>
  <c r="K5" i="35"/>
  <c r="L5" i="35" s="1"/>
  <c r="L6" i="35"/>
  <c r="K6" i="7"/>
  <c r="K5" i="7" s="1"/>
  <c r="K7" i="32"/>
  <c r="F6" i="7"/>
  <c r="F5" i="7" s="1"/>
  <c r="H5" i="7" s="1"/>
  <c r="L18" i="7"/>
  <c r="H18" i="7"/>
  <c r="L5" i="7" l="1"/>
  <c r="K7" i="34"/>
  <c r="L7" i="32"/>
  <c r="K6" i="32"/>
  <c r="J7" i="34"/>
  <c r="J6" i="32"/>
  <c r="J5" i="32" s="1"/>
  <c r="L18" i="34"/>
  <c r="L6" i="7"/>
  <c r="L7" i="7"/>
  <c r="L6" i="32" l="1"/>
  <c r="K5" i="32"/>
  <c r="L5" i="32" s="1"/>
  <c r="L7" i="34"/>
  <c r="K6" i="34"/>
  <c r="J6" i="34"/>
  <c r="J5" i="34" s="1"/>
  <c r="E6" i="7"/>
  <c r="E5" i="7" s="1"/>
  <c r="K5" i="34" l="1"/>
  <c r="L5" i="34" s="1"/>
  <c r="L6" i="34"/>
  <c r="H7" i="7"/>
  <c r="H6" i="7"/>
</calcChain>
</file>

<file path=xl/sharedStrings.xml><?xml version="1.0" encoding="utf-8"?>
<sst xmlns="http://schemas.openxmlformats.org/spreadsheetml/2006/main" count="658" uniqueCount="158">
  <si>
    <t>тыс.тенге</t>
  </si>
  <si>
    <t>№ п/п</t>
  </si>
  <si>
    <t>Наименование работ:</t>
  </si>
  <si>
    <t>Един. измер.</t>
  </si>
  <si>
    <t>Кол-во</t>
  </si>
  <si>
    <t>Стоимость</t>
  </si>
  <si>
    <t xml:space="preserve">План </t>
  </si>
  <si>
    <t xml:space="preserve">Факт </t>
  </si>
  <si>
    <t>% откл</t>
  </si>
  <si>
    <t>Примечание</t>
  </si>
  <si>
    <t>Строительство, реконструкция, модернизация и техническое перевооружение сетей 35 кВ и выше, всего в том числе:</t>
  </si>
  <si>
    <t>1.1</t>
  </si>
  <si>
    <t>ПС</t>
  </si>
  <si>
    <t>км</t>
  </si>
  <si>
    <t>Создание цифровой корпоративной телекоммуникационной сети</t>
  </si>
  <si>
    <t>комп</t>
  </si>
  <si>
    <t>Внедрение АСКУЭ бытового потребителя</t>
  </si>
  <si>
    <t>шт.</t>
  </si>
  <si>
    <t>Реконструкция и развитие производственных зданий и сооружений</t>
  </si>
  <si>
    <t>ед.</t>
  </si>
  <si>
    <t>Согласовано:</t>
  </si>
  <si>
    <t xml:space="preserve">Реконструкция ПС 220/110/10 кВ "Калкаман" </t>
  </si>
  <si>
    <t>Строительство ПС 110/10 кВ "Северная-городская", 2-х ВЛ-110 кВ (питающих ПС), 2-х ячеек 110 кВ на  ПС 220/110кВ "Промышленная"</t>
  </si>
  <si>
    <t>Реконструкция ПС 110/10 кВ "Ермаковская"</t>
  </si>
  <si>
    <t>Реконструкция ПС 110/10 кВ "Потанино"</t>
  </si>
  <si>
    <t>ПС 110/10кВ Усольская (погашения графика платежей)</t>
  </si>
  <si>
    <t>ед.ПС</t>
  </si>
  <si>
    <t xml:space="preserve">          Заместитель генерального директора по экономике и финансам                                                                                                         Г.В.Татарь</t>
  </si>
  <si>
    <t>И.о.начальника ПТС                                                                                                   Евтушенко Е.А.</t>
  </si>
  <si>
    <t>произведена оплата за разработку ПСД ТОО НПФ "СКЭП"</t>
  </si>
  <si>
    <t>платеж</t>
  </si>
  <si>
    <t>Январь месяц 2019 г, с НДС</t>
  </si>
  <si>
    <t>Январь-декабрь месяц 2019 г, с НДС</t>
  </si>
  <si>
    <t xml:space="preserve"> План 2019 год</t>
  </si>
  <si>
    <t xml:space="preserve">Объекты Инвестиционной программы 2013-2018 гг </t>
  </si>
  <si>
    <t>2.1.</t>
  </si>
  <si>
    <t>2.3.</t>
  </si>
  <si>
    <t>2.2.</t>
  </si>
  <si>
    <t>Установка приборов учета</t>
  </si>
  <si>
    <t>Реконструкция распеределительных сетей 0,4-10кВ</t>
  </si>
  <si>
    <t>Система транкинговой связи</t>
  </si>
  <si>
    <t>Система радиорелейной связи</t>
  </si>
  <si>
    <t>Антенно-мачтовые сооружения</t>
  </si>
  <si>
    <t>3.1.</t>
  </si>
  <si>
    <t>3.2.</t>
  </si>
  <si>
    <t>км/ шт</t>
  </si>
  <si>
    <t>73,4 /  5</t>
  </si>
  <si>
    <t>1.2.</t>
  </si>
  <si>
    <t>1.3.</t>
  </si>
  <si>
    <t>1.4.</t>
  </si>
  <si>
    <t>1.5.</t>
  </si>
  <si>
    <t>1.6.</t>
  </si>
  <si>
    <t>Исп.: ПТС, и.о.начальника</t>
  </si>
  <si>
    <t>Евтушенко Е.А.</t>
  </si>
  <si>
    <t>тел:751-220</t>
  </si>
  <si>
    <t>Реконструкция ПС 220/110 кВ "Промышленная". Строительство ОРУ-220 кВ (долговые обязательства 2016 года)</t>
  </si>
  <si>
    <t>Реконструкция ПС 110/10кВ "Восточная-городская" (долговые обязательства 2018 года)</t>
  </si>
  <si>
    <t xml:space="preserve">произведена оплата за поставку КРУН К-59 ТОО Спецэлектра </t>
  </si>
  <si>
    <t>Реконструкция ПС 110/10кВ "Центральная-городская"</t>
  </si>
  <si>
    <t>Строительство ВЛ-35кВ №69 "Галкино-Карабидай"</t>
  </si>
  <si>
    <t>Реконструкция воздушных линий электропередачи 35-110кВ:               "Строительство ВЛ-35кВ №62 "Воскресенка 2 - Трофимовка"</t>
  </si>
  <si>
    <t>Строительство ВЛ-35кВ №62 Воскресенка 2 - Трофимовка</t>
  </si>
  <si>
    <t>ПСД</t>
  </si>
  <si>
    <t>произведена оплата за авторский надзор ТОО НПФ "СКЭП"</t>
  </si>
  <si>
    <t>произведена оплата за поставку комп.техники по договору 2018 г</t>
  </si>
  <si>
    <t>уменьшение затрат связано с оформлением дополнительных соглашений на изменение графика работ и графика платежей в связи с уменьшением тарифа</t>
  </si>
  <si>
    <t>Выполнение Инвестиционной программы АО "ПРЭК" за январь 2019 год на 15.02.2019г. (оплата по договорным обязательствам)</t>
  </si>
  <si>
    <t>уменьшение затрат связано с не исполнением в полном объеме договорных обязательств ТОО "Авентис групп" и изменением в законодательстве - оформляется тендерная документации на закуп ТМЦ</t>
  </si>
  <si>
    <t>произведена оплата за разработку ПСД (595 т.тг), за поставку ТМЦ (5 805 т.тг) и за инженерные изыскания (6 463 т.тг) по договорам 2018 года</t>
  </si>
  <si>
    <t>установка приборов учета хоз.способом</t>
  </si>
  <si>
    <t>производятся СМР ТОО "САЭМ-Павлодар"</t>
  </si>
  <si>
    <t xml:space="preserve">выполняется технический надзор за СМР </t>
  </si>
  <si>
    <t>Выполнение Инвестиционной программы АО "ПРЭК" за январь месяц 2019 года по состоянию на 15.02.2019г.                                                                                                                                                                                                                                             (по актам выполненных работ)</t>
  </si>
  <si>
    <t>Январь месяц 2019 г, без НДС</t>
  </si>
  <si>
    <t>Январь-декабрь месяц 2019 г, без НДС</t>
  </si>
  <si>
    <t>Всего по ИП 2019 г:</t>
  </si>
  <si>
    <t>Всего по ИП с учетом объектов ИП 2016-2018гг:</t>
  </si>
  <si>
    <t xml:space="preserve">Объекты Инвестиционной программы 2016-2018 гг </t>
  </si>
  <si>
    <t>прочие</t>
  </si>
  <si>
    <t>ИТОГО по ИП 2019 года</t>
  </si>
  <si>
    <t>Строительство ПС 110/10 кВ "Северная-городская", 2-х ВЛ-110 кВ (питающих ПС), 2-х ячеек 110 кВ на  ПС 220/110кВ "Промышленная" (долговые обязательства 2018 года)</t>
  </si>
  <si>
    <t xml:space="preserve">  Согласовано:        Заместитель генерального директора по экономике и финансам                                                                                                         Г.В.Татарь</t>
  </si>
  <si>
    <t>Выполнение Инвестиционной программы АО "ПРЭК" за  ФЕВРАЛЬ 2019 год на 15.03.2019г. (оплата по договорным обязательствам)</t>
  </si>
  <si>
    <t>Февраль месяц 2019 г, с НДС</t>
  </si>
  <si>
    <t>произведена оплата за СМР и тех.надзор</t>
  </si>
  <si>
    <t>произведена оплата за СМР и поставку оборудование цифровой связи</t>
  </si>
  <si>
    <t xml:space="preserve">произведена оплата за поставку КРУН К-59, за СМР и ПНР </t>
  </si>
  <si>
    <t>произведена оплата за реконструкцию КЛ-10кВ</t>
  </si>
  <si>
    <t>Реконструкция воздушных линий электропередачи 35-110кВ: "Строительство ВЛ-35кВ №62 "Воскресенка 2 - Трофимовка"</t>
  </si>
  <si>
    <t>Реконструкция ячеек и РЗА ПС 220/110кВ Промышленная</t>
  </si>
  <si>
    <t>7</t>
  </si>
  <si>
    <t>произведена оплата за СМР и ПНР</t>
  </si>
  <si>
    <t>9</t>
  </si>
  <si>
    <t>Реконструкция ПС 220/35/10кВ НС-12</t>
  </si>
  <si>
    <r>
      <t xml:space="preserve">Произведена предоплата за авторский надзор ПС Калкаман, за СМР ПС Потанино. </t>
    </r>
    <r>
      <rPr>
        <b/>
        <sz val="11"/>
        <color rgb="FF000000"/>
        <rFont val="Times New Roman"/>
        <family val="1"/>
        <charset val="204"/>
      </rPr>
      <t xml:space="preserve">Уменьшение затрат связано с </t>
    </r>
    <r>
      <rPr>
        <sz val="11"/>
        <color rgb="FF000000"/>
        <rFont val="Times New Roman"/>
        <family val="1"/>
        <charset val="204"/>
      </rPr>
      <t>оформлением дополнительных соглашений на изменение графика работ и графика платежей в связи с уменьшением тарифа</t>
    </r>
  </si>
  <si>
    <t>произведена предоплата за проведение гос.экспертизы</t>
  </si>
  <si>
    <t>произведена оплата согласно графику платежей</t>
  </si>
  <si>
    <t>Начальник ПТС                                                                                                   Евтушенко Е.А.</t>
  </si>
  <si>
    <t>Исп.: ПТС, начальник</t>
  </si>
  <si>
    <t>Выполнение Инвестиционной программы АО "ПРЭК" зафевраль месяц 2019 года по состоянию на 15.03.2019г.                                                                                                                                                                                                                                             (по актам выполненных работ)</t>
  </si>
  <si>
    <t>Февраль месяц 2019 г, без НДС</t>
  </si>
  <si>
    <t>январь - февраль месяц 2019 г, без НДС</t>
  </si>
  <si>
    <t>январь - февраль месяц 2019 г, с НДС</t>
  </si>
  <si>
    <t>Выполнение Инвестиционной программы АО "ПРЭК" за МАРТ 2019 год на 15.04.2019г. (оплата по договорным обязательствам)</t>
  </si>
  <si>
    <t>январь - март месяц 2019 г, с НДС</t>
  </si>
  <si>
    <t>Март месяц 2019 г, с НДС</t>
  </si>
  <si>
    <t>за монтаж АСКУЭ ТОО "Авентис групп"</t>
  </si>
  <si>
    <t>произведена оплата за СМР и ПНР ТОО "САЭМ-Павлодар"</t>
  </si>
  <si>
    <t>за поставку оптоволоконного кабеля</t>
  </si>
  <si>
    <r>
      <rPr>
        <b/>
        <sz val="11"/>
        <color rgb="FF000000"/>
        <rFont val="Times New Roman"/>
        <family val="1"/>
        <charset val="204"/>
      </rPr>
      <t xml:space="preserve">Уменьшение затрат связано с </t>
    </r>
    <r>
      <rPr>
        <sz val="11"/>
        <color rgb="FF000000"/>
        <rFont val="Times New Roman"/>
        <family val="1"/>
        <charset val="204"/>
      </rPr>
      <t>оформлением дополнительных соглашений на изменение графика работ и графика платежей в связи с уменьшением тарифа</t>
    </r>
  </si>
  <si>
    <t>уменьшение затрат связано с изменением в законодательстве - оформляется повторный тендер на закуп СМР из материалов подрядчика</t>
  </si>
  <si>
    <t>произведена оплата за поставку металлопроката</t>
  </si>
  <si>
    <t>произведена оплата за поставку комп.техники, за монтаж РРЛ ТОО "Аврора Констракшен" по договорам 2018 г</t>
  </si>
  <si>
    <t>произведена оплата за разработку ПСД, за поставку ТМЦ, за инженерные изыскания и за монтаж АСКУЭ по договорам 2018 года</t>
  </si>
  <si>
    <t>произведена оплата за монтаж РРЛ ТОО "Аврора Констракшен" по договорам 2018 г</t>
  </si>
  <si>
    <t>Выполнение Инвестиционной программы АО "ПРЭК" за март месяц 2019 года по состоянию на 15.04.2019г.                                                                                                                                                                                                                                             (по актам выполненных работ)</t>
  </si>
  <si>
    <t>выполняются СМР и технический надзор</t>
  </si>
  <si>
    <t>Март месяц 2019 г, без НДС</t>
  </si>
  <si>
    <t>январь - март  месяц 2019 г, без НДС</t>
  </si>
  <si>
    <t>Место расположения объекта</t>
  </si>
  <si>
    <t xml:space="preserve">Срок исполнения </t>
  </si>
  <si>
    <t>г. Павлодар</t>
  </si>
  <si>
    <t>1-4 квартал</t>
  </si>
  <si>
    <t>Реконструкция оборудования ячеек 110кВ и РЗА на ПС 220/110 кВ "Промышленная"</t>
  </si>
  <si>
    <t xml:space="preserve"> яч.</t>
  </si>
  <si>
    <t xml:space="preserve">Реконструкция ПС 110/10 кВ "Центральная-городская" </t>
  </si>
  <si>
    <t>проект</t>
  </si>
  <si>
    <t>2-3 квартал</t>
  </si>
  <si>
    <t>г. Аксу</t>
  </si>
  <si>
    <t>2-4 квартал</t>
  </si>
  <si>
    <t>Аксуский район, п.Калкаман</t>
  </si>
  <si>
    <t>Стадия исполнения с приложением фото-, видеосъемки-</t>
  </si>
  <si>
    <t>Стоимость мероприятий, млн.тенге</t>
  </si>
  <si>
    <t>План</t>
  </si>
  <si>
    <t>Факт</t>
  </si>
  <si>
    <t>сумма млн.тг.</t>
  </si>
  <si>
    <t>Теренкольский район</t>
  </si>
  <si>
    <t>Реконструкция ПС 110/10кВ "Восточная-городская"</t>
  </si>
  <si>
    <t>Павлодарская область</t>
  </si>
  <si>
    <t>1.2</t>
  </si>
  <si>
    <t>1.3</t>
  </si>
  <si>
    <t>1.4</t>
  </si>
  <si>
    <t>1.5</t>
  </si>
  <si>
    <t>1.6</t>
  </si>
  <si>
    <t>1.7</t>
  </si>
  <si>
    <t>1.8</t>
  </si>
  <si>
    <t>в связи с уменьшением тарифной сметы планируется перенос строительно-монтажных работна 2021-2022гг.</t>
  </si>
  <si>
    <t>в связи с корректировкой в январе 2019 года ИП 2018 года согласно, п.26 Правил №194 от 30.12.2014г, завершение строительно-монтажных работ перенесено на 2-4 квартал 2019г. 2. Ведутся работы по подвески ВОЛС на существующих опорах.</t>
  </si>
  <si>
    <t>выполняется установка электронных приборов учета*, проводится разработка проектно-сметной документации на реконструкцию распредсетей, ведутся работы по внедрению АСКУЭ бытовых потребителей из материалов подрядчика.</t>
  </si>
  <si>
    <t>заключены договора на выполнение СМР из материалов подрядчика, выполняются строительно-монтажные работы по реконструкции производственных зданий и сооружений ГПЭС, ВПЭС, ЗПЭС, УРиК</t>
  </si>
  <si>
    <t xml:space="preserve">выполнена проектно-сметная документация на монтаж антенно-мачтовых сооружений, проводятся закупочные процедуры на выполнение строительно-монтажных работ в 4 квартале 2019г. </t>
  </si>
  <si>
    <t>Примечание: В связи со снижением затратной части тарифной сметы, АО "ПРЭК" в соответствии с п.7 статьи 21 Закона о естественных монополий № 204-VI от 27.12.2018г. В срок до 01.11.2019г., АО "ПРЭК" планирует обратиться одновременно в адрес РГУ "Департамент Комитета по регулированию естественных монополий, защите конкуренции и прав потребителей МНЭ РК по Павлодарской области" и в ГУ "Управление энергетики и жилищно-коммунального хозяйства Павлодарской области" с заявлением об изменении утвержденной инвестиционной программы с уменьшением общей стоимости мероприятий на 1 016,1 млн.тенге.</t>
  </si>
  <si>
    <r>
      <rPr>
        <b/>
        <i/>
        <sz val="11"/>
        <color rgb="FF000000"/>
        <rFont val="Times New Roman"/>
        <family val="1"/>
        <charset val="204"/>
      </rPr>
      <t xml:space="preserve">ПС Северная-городская - </t>
    </r>
    <r>
      <rPr>
        <i/>
        <sz val="11"/>
        <color rgb="FF000000"/>
        <rFont val="Times New Roman"/>
        <family val="1"/>
        <charset val="204"/>
      </rPr>
      <t>выполнен монтаж маслосборников для двух трансформаторов, по 1 очереди ОРУ-110кВ выполнен монтаж:  контура заземления, ж/б кабельных лотков, строительных конструкций под оборудование, строительство внешнего ограждения.</t>
    </r>
    <r>
      <rPr>
        <b/>
        <i/>
        <sz val="11"/>
        <color rgb="FF000000"/>
        <rFont val="Times New Roman"/>
        <family val="1"/>
        <charset val="204"/>
      </rPr>
      <t xml:space="preserve"> Двухцепная ВЛ-110кВ – п</t>
    </r>
    <r>
      <rPr>
        <i/>
        <sz val="11"/>
        <color rgb="FF000000"/>
        <rFont val="Times New Roman"/>
        <family val="1"/>
        <charset val="204"/>
      </rPr>
      <t xml:space="preserve">роизведена разбивка трассы, выполняются земляные работы под фундаменты. </t>
    </r>
    <r>
      <rPr>
        <b/>
        <i/>
        <sz val="11"/>
        <color rgb="FF000000"/>
        <rFont val="Times New Roman"/>
        <family val="1"/>
        <charset val="204"/>
      </rPr>
      <t xml:space="preserve">ПС Промышленная -  </t>
    </r>
    <r>
      <rPr>
        <i/>
        <sz val="11"/>
        <color rgb="FF000000"/>
        <rFont val="Times New Roman"/>
        <family val="1"/>
        <charset val="204"/>
      </rPr>
      <t>выполнен монтаж 1-й ячейки</t>
    </r>
    <r>
      <rPr>
        <b/>
        <i/>
        <sz val="11"/>
        <color rgb="FF000000"/>
        <rFont val="Times New Roman"/>
        <family val="1"/>
        <charset val="204"/>
      </rPr>
      <t xml:space="preserve"> </t>
    </r>
    <r>
      <rPr>
        <i/>
        <sz val="11"/>
        <color rgb="FF000000"/>
        <rFont val="Times New Roman"/>
        <family val="1"/>
        <charset val="204"/>
      </rPr>
      <t>110кВ.</t>
    </r>
  </si>
  <si>
    <t>В связи с корректировкой в январе 2019 года ИП 2018 года согласно, п.26 Правил №194 от 30.12.2014г, завершение строительно-монтажных работ перенесено на 2-4 квартал 2019г. Проведены работы по монтажу и ошиновки БМЗ, подключению цепей сигнализации, отопления, освещения. Выполнена  установка ОПН-110кВ - 6 шт. Выполняются пусконаладочные работы.</t>
  </si>
  <si>
    <t>Выполнен монтаж оборудования  2СШ-110 с установкой  силового трансформатора ТДН-16000/110, монтаж кабельных лотков, ошиновки 110кВ, монтаж маслосборника и маслопровода, монтаж модулей БМЗ, произведено подключение вторичных цепей к смонтированному оборудованию, осуществлено отыскание силовых кабелей 10кВ для перезаводки в новое БМЗ. Выполнены демонтажные работы оборудования ОРУ-110кВ</t>
  </si>
  <si>
    <t>Введены в работу после реконструкции 4 выключателя 35кВ Т-14,Т-38, 19,20. Установлены ЩСН и ЩПТ, ведутся работы по замене выключателей, разъединителей, панелей защит 35кВ ячеек Т-92, Т-94; выполняется монтаж кабельных лотков и прокладка контрольных кабелей на ОРУ-35.</t>
  </si>
  <si>
    <t>Проведена экспертиза ПСД, заключен договор на СМР, проводится закуп материалов и оборудования подрядчиком для выполнения строительно-монтажных работ в 4 квартале 2019г.</t>
  </si>
  <si>
    <t xml:space="preserve">Информация о ходе исполнения утвержденной  Инвестиционной программы  АО "Павлодарская Распределительная Электросетевая Компания" за 1-3 квартал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</si>
</sst>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/>
    <xf numFmtId="9" fontId="1" fillId="0" borderId="2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/>
    <xf numFmtId="0" fontId="1" fillId="0" borderId="0" xfId="0" applyFont="1" applyFill="1"/>
    <xf numFmtId="0" fontId="11" fillId="0" borderId="0" xfId="0" applyFont="1" applyFill="1" applyAlignment="1"/>
    <xf numFmtId="3" fontId="1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0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vertical="center" wrapText="1"/>
    </xf>
    <xf numFmtId="0" fontId="14" fillId="0" borderId="7" xfId="0" applyNumberFormat="1" applyFont="1" applyFill="1" applyBorder="1" applyAlignment="1"/>
    <xf numFmtId="3" fontId="14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6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7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Fill="1" applyAlignment="1"/>
    <xf numFmtId="0" fontId="8" fillId="0" borderId="0" xfId="0" applyNumberFormat="1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/>
    <xf numFmtId="0" fontId="9" fillId="2" borderId="7" xfId="0" applyNumberFormat="1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3" fontId="1" fillId="2" borderId="7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/>
    <xf numFmtId="0" fontId="13" fillId="0" borderId="7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" fillId="0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vertical="top" wrapText="1"/>
    </xf>
    <xf numFmtId="0" fontId="20" fillId="2" borderId="7" xfId="0" applyNumberFormat="1" applyFont="1" applyFill="1" applyBorder="1" applyAlignment="1">
      <alignment horizontal="left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18" fillId="2" borderId="0" xfId="0" applyFont="1" applyFill="1"/>
    <xf numFmtId="165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3" fontId="21" fillId="0" borderId="7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view="pageBreakPreview" zoomScaleSheetLayoutView="100" workbookViewId="0">
      <selection activeCell="M18" sqref="M18"/>
    </sheetView>
  </sheetViews>
  <sheetFormatPr defaultRowHeight="15.75" x14ac:dyDescent="0.25"/>
  <cols>
    <col min="1" max="1" width="4.85546875" style="10" customWidth="1"/>
    <col min="2" max="2" width="33.85546875" style="10" customWidth="1"/>
    <col min="3" max="3" width="9.140625" style="10" customWidth="1"/>
    <col min="4" max="4" width="9" style="68" customWidth="1"/>
    <col min="5" max="5" width="13.5703125" style="68" customWidth="1"/>
    <col min="6" max="6" width="12.140625" style="11" customWidth="1"/>
    <col min="7" max="7" width="11" style="11" customWidth="1"/>
    <col min="8" max="8" width="10.28515625" style="10" customWidth="1"/>
    <col min="9" max="9" width="26.85546875" style="52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30.42578125" style="52" customWidth="1"/>
    <col min="14" max="256" width="9.140625" style="10" customWidth="1"/>
    <col min="257" max="16384" width="9.140625" style="64"/>
  </cols>
  <sheetData>
    <row r="1" spans="1:256" ht="21.75" customHeight="1" x14ac:dyDescent="0.25">
      <c r="A1" s="197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56" ht="12" customHeight="1" x14ac:dyDescent="0.25">
      <c r="A2" s="1"/>
      <c r="D2" s="23"/>
      <c r="E2" s="23"/>
      <c r="F2" s="2"/>
      <c r="G2" s="3"/>
      <c r="H2" s="3"/>
      <c r="I2" s="49"/>
      <c r="J2" s="2"/>
      <c r="K2" s="3"/>
      <c r="M2" s="49" t="s">
        <v>0</v>
      </c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31</v>
      </c>
      <c r="G3" s="204"/>
      <c r="H3" s="204"/>
      <c r="I3" s="205" t="s">
        <v>9</v>
      </c>
      <c r="J3" s="199" t="s">
        <v>32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70" t="s">
        <v>4</v>
      </c>
      <c r="E4" s="67" t="s">
        <v>5</v>
      </c>
      <c r="F4" s="67" t="s">
        <v>6</v>
      </c>
      <c r="G4" s="67" t="s">
        <v>7</v>
      </c>
      <c r="H4" s="67" t="s">
        <v>8</v>
      </c>
      <c r="I4" s="206"/>
      <c r="J4" s="67" t="s">
        <v>6</v>
      </c>
      <c r="K4" s="67" t="s">
        <v>7</v>
      </c>
      <c r="L4" s="67" t="s">
        <v>8</v>
      </c>
      <c r="M4" s="206"/>
    </row>
    <row r="5" spans="1:256" s="99" customFormat="1" ht="32.25" customHeight="1" x14ac:dyDescent="0.25">
      <c r="A5" s="93"/>
      <c r="B5" s="94" t="s">
        <v>76</v>
      </c>
      <c r="C5" s="95"/>
      <c r="D5" s="94"/>
      <c r="E5" s="96">
        <f>E6+E22</f>
        <v>2483699</v>
      </c>
      <c r="F5" s="96">
        <f t="shared" ref="F5:G5" si="0">F6+F22</f>
        <v>298428</v>
      </c>
      <c r="G5" s="96">
        <f t="shared" si="0"/>
        <v>45324</v>
      </c>
      <c r="H5" s="97">
        <f>G5/F5-100%</f>
        <v>-0.84812417065422818</v>
      </c>
      <c r="I5" s="98"/>
      <c r="J5" s="96">
        <f t="shared" ref="J5" si="1">J6+J22</f>
        <v>298428</v>
      </c>
      <c r="K5" s="96">
        <f t="shared" ref="K5" si="2">K6+K22</f>
        <v>45324</v>
      </c>
      <c r="L5" s="97">
        <f>K5/J5-100%</f>
        <v>-0.84812417065422818</v>
      </c>
      <c r="M5" s="98"/>
    </row>
    <row r="6" spans="1:256" s="27" customFormat="1" ht="18" customHeight="1" x14ac:dyDescent="0.25">
      <c r="A6" s="70"/>
      <c r="B6" s="38" t="s">
        <v>79</v>
      </c>
      <c r="C6" s="63"/>
      <c r="D6" s="42"/>
      <c r="E6" s="43">
        <f>E7+E14+E18+E21</f>
        <v>2363200</v>
      </c>
      <c r="F6" s="43">
        <f>F7+F14+F18+F21</f>
        <v>298428</v>
      </c>
      <c r="G6" s="43">
        <f>G7+G14+G18+G21</f>
        <v>8333</v>
      </c>
      <c r="H6" s="44">
        <f>G6/F6-100%</f>
        <v>-0.97207701690189929</v>
      </c>
      <c r="I6" s="72"/>
      <c r="J6" s="43">
        <f>J7+J14+J18+J21</f>
        <v>298428</v>
      </c>
      <c r="K6" s="43">
        <f>K7+K14+K18+K21</f>
        <v>8333</v>
      </c>
      <c r="L6" s="44">
        <f>K6/J6-100%</f>
        <v>-0.97207701690189929</v>
      </c>
      <c r="M6" s="72"/>
    </row>
    <row r="7" spans="1:256" s="23" customFormat="1" ht="82.5" customHeight="1" x14ac:dyDescent="0.25">
      <c r="A7" s="73">
        <v>1</v>
      </c>
      <c r="B7" s="39" t="s">
        <v>10</v>
      </c>
      <c r="C7" s="40"/>
      <c r="D7" s="40"/>
      <c r="E7" s="41">
        <f>E8+E9+E10+E11+E12+E13</f>
        <v>1458240</v>
      </c>
      <c r="F7" s="41">
        <f t="shared" ref="F7:G7" si="3">F8+F9+F10+F11+F12+F13</f>
        <v>225932</v>
      </c>
      <c r="G7" s="41">
        <f t="shared" si="3"/>
        <v>8333</v>
      </c>
      <c r="H7" s="6">
        <f>G7/F7-100%</f>
        <v>-0.96311722111077669</v>
      </c>
      <c r="I7" s="50"/>
      <c r="J7" s="41">
        <f t="shared" ref="J7:K7" si="4">J8+J9+J10+J11+J12+J13</f>
        <v>225932</v>
      </c>
      <c r="K7" s="41">
        <f t="shared" si="4"/>
        <v>8333</v>
      </c>
      <c r="L7" s="6">
        <f>K7/J7-100%</f>
        <v>-0.96311722111077669</v>
      </c>
      <c r="M7" s="50"/>
    </row>
    <row r="8" spans="1:256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f>324700*1.12</f>
        <v>363664.00000000006</v>
      </c>
      <c r="F8" s="9"/>
      <c r="G8" s="5"/>
      <c r="H8" s="6"/>
      <c r="I8" s="55"/>
      <c r="J8" s="9"/>
      <c r="K8" s="9"/>
      <c r="L8" s="6"/>
      <c r="M8" s="55"/>
    </row>
    <row r="9" spans="1:256" ht="31.5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f>291700*1.12</f>
        <v>326704.00000000006</v>
      </c>
      <c r="F9" s="5">
        <v>100000</v>
      </c>
      <c r="G9" s="5"/>
      <c r="H9" s="6">
        <f t="shared" ref="H9:H13" si="5">G9/F9-100%</f>
        <v>-1</v>
      </c>
      <c r="I9" s="207" t="s">
        <v>65</v>
      </c>
      <c r="J9" s="9">
        <f t="shared" ref="J9:J13" si="6">F9</f>
        <v>100000</v>
      </c>
      <c r="K9" s="9"/>
      <c r="L9" s="6">
        <f t="shared" ref="L9:L13" si="7">K9/J9-100%</f>
        <v>-1</v>
      </c>
      <c r="M9" s="207" t="s">
        <v>65</v>
      </c>
    </row>
    <row r="10" spans="1:256" ht="35.25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f>187900*1.12</f>
        <v>210448.00000000003</v>
      </c>
      <c r="F10" s="5">
        <v>47095</v>
      </c>
      <c r="G10" s="5"/>
      <c r="H10" s="6">
        <f t="shared" si="5"/>
        <v>-1</v>
      </c>
      <c r="I10" s="208"/>
      <c r="J10" s="9">
        <f t="shared" si="6"/>
        <v>47095</v>
      </c>
      <c r="K10" s="9"/>
      <c r="L10" s="6">
        <f t="shared" si="7"/>
        <v>-1</v>
      </c>
      <c r="M10" s="208"/>
    </row>
    <row r="11" spans="1:256" ht="31.5" x14ac:dyDescent="0.25">
      <c r="A11" s="7" t="s">
        <v>49</v>
      </c>
      <c r="B11" s="33" t="s">
        <v>21</v>
      </c>
      <c r="C11" s="35" t="s">
        <v>26</v>
      </c>
      <c r="D11" s="37">
        <v>1</v>
      </c>
      <c r="E11" s="9">
        <f>251300*1.12</f>
        <v>281456</v>
      </c>
      <c r="F11" s="5">
        <v>70504</v>
      </c>
      <c r="G11" s="5"/>
      <c r="H11" s="6">
        <f t="shared" si="5"/>
        <v>-1</v>
      </c>
      <c r="I11" s="209"/>
      <c r="J11" s="9">
        <f t="shared" si="6"/>
        <v>70504</v>
      </c>
      <c r="K11" s="9"/>
      <c r="L11" s="6">
        <f t="shared" si="7"/>
        <v>-1</v>
      </c>
      <c r="M11" s="209"/>
    </row>
    <row r="12" spans="1:256" ht="74.25" customHeight="1" x14ac:dyDescent="0.25">
      <c r="A12" s="7" t="s">
        <v>50</v>
      </c>
      <c r="B12" s="33" t="s">
        <v>60</v>
      </c>
      <c r="C12" s="35" t="s">
        <v>13</v>
      </c>
      <c r="D12" s="58">
        <v>22.1</v>
      </c>
      <c r="E12" s="5">
        <f>146400*1.12</f>
        <v>163968.00000000003</v>
      </c>
      <c r="F12" s="5"/>
      <c r="G12" s="5"/>
      <c r="H12" s="6"/>
      <c r="I12" s="26"/>
      <c r="J12" s="9"/>
      <c r="K12" s="9"/>
      <c r="L12" s="6"/>
      <c r="M12" s="26"/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f>100000*1.12</f>
        <v>112000.00000000001</v>
      </c>
      <c r="F13" s="56">
        <v>8333</v>
      </c>
      <c r="G13" s="35">
        <v>8333</v>
      </c>
      <c r="H13" s="6">
        <f t="shared" si="5"/>
        <v>0</v>
      </c>
      <c r="I13" s="62"/>
      <c r="J13" s="9">
        <f t="shared" si="6"/>
        <v>8333</v>
      </c>
      <c r="K13" s="9">
        <f t="shared" ref="K13" si="8">G13</f>
        <v>8333</v>
      </c>
      <c r="L13" s="6">
        <f t="shared" si="7"/>
        <v>0</v>
      </c>
      <c r="M13" s="62"/>
    </row>
    <row r="14" spans="1:256" s="23" customFormat="1" ht="54.75" customHeight="1" x14ac:dyDescent="0.25">
      <c r="A14" s="74">
        <v>2</v>
      </c>
      <c r="B14" s="15" t="s">
        <v>14</v>
      </c>
      <c r="C14" s="41" t="s">
        <v>15</v>
      </c>
      <c r="D14" s="86">
        <f>D15+D16+D17</f>
        <v>9</v>
      </c>
      <c r="E14" s="87">
        <f t="shared" ref="E14" si="9">E15+E16+E17</f>
        <v>134960.00000000003</v>
      </c>
      <c r="F14" s="17"/>
      <c r="G14" s="17"/>
      <c r="H14" s="6"/>
      <c r="I14" s="12"/>
      <c r="J14" s="17"/>
      <c r="K14" s="17"/>
      <c r="L14" s="6"/>
      <c r="M14" s="12"/>
    </row>
    <row r="15" spans="1:256" s="10" customFormat="1" ht="22.5" customHeight="1" x14ac:dyDescent="0.25">
      <c r="A15" s="79" t="s">
        <v>35</v>
      </c>
      <c r="B15" s="80" t="s">
        <v>40</v>
      </c>
      <c r="C15" s="5" t="s">
        <v>15</v>
      </c>
      <c r="D15" s="28">
        <v>2</v>
      </c>
      <c r="E15" s="9">
        <f>45600*1.12</f>
        <v>51072.000000000007</v>
      </c>
      <c r="F15" s="5"/>
      <c r="G15" s="5"/>
      <c r="H15" s="24"/>
      <c r="I15" s="12"/>
      <c r="J15" s="5"/>
      <c r="K15" s="5"/>
      <c r="L15" s="24"/>
      <c r="M15" s="12"/>
    </row>
    <row r="16" spans="1:256" s="10" customFormat="1" ht="22.5" customHeight="1" x14ac:dyDescent="0.25">
      <c r="A16" s="79" t="s">
        <v>37</v>
      </c>
      <c r="B16" s="80" t="s">
        <v>41</v>
      </c>
      <c r="C16" s="5" t="s">
        <v>15</v>
      </c>
      <c r="D16" s="28">
        <v>4</v>
      </c>
      <c r="E16" s="9">
        <f>34900*1.12</f>
        <v>39088.000000000007</v>
      </c>
      <c r="F16" s="5"/>
      <c r="G16" s="5"/>
      <c r="H16" s="24"/>
      <c r="I16" s="12"/>
      <c r="J16" s="5"/>
      <c r="K16" s="5"/>
      <c r="L16" s="24"/>
      <c r="M16" s="12"/>
    </row>
    <row r="17" spans="1:256" s="10" customFormat="1" ht="22.5" customHeight="1" x14ac:dyDescent="0.25">
      <c r="A17" s="61" t="s">
        <v>36</v>
      </c>
      <c r="B17" s="80" t="s">
        <v>42</v>
      </c>
      <c r="C17" s="5" t="s">
        <v>15</v>
      </c>
      <c r="D17" s="28">
        <v>3</v>
      </c>
      <c r="E17" s="9">
        <f>40000*1.12</f>
        <v>44800.000000000007</v>
      </c>
      <c r="F17" s="5"/>
      <c r="G17" s="5"/>
      <c r="H17" s="24"/>
      <c r="I17" s="12"/>
      <c r="J17" s="5"/>
      <c r="K17" s="5"/>
      <c r="L17" s="24"/>
      <c r="M17" s="12"/>
    </row>
    <row r="18" spans="1:256" s="23" customFormat="1" ht="124.5" customHeight="1" x14ac:dyDescent="0.25">
      <c r="A18" s="74">
        <v>3</v>
      </c>
      <c r="B18" s="15" t="s">
        <v>16</v>
      </c>
      <c r="C18" s="4" t="s">
        <v>17</v>
      </c>
      <c r="D18" s="17">
        <v>2580</v>
      </c>
      <c r="E18" s="17">
        <f>E19+E20</f>
        <v>709744</v>
      </c>
      <c r="F18" s="17">
        <f t="shared" ref="F18" si="10">F19+F20</f>
        <v>72496</v>
      </c>
      <c r="G18" s="17"/>
      <c r="H18" s="6">
        <f>G18/F18-100%</f>
        <v>-1</v>
      </c>
      <c r="I18" s="13" t="s">
        <v>67</v>
      </c>
      <c r="J18" s="17">
        <f t="shared" ref="J18" si="11">J19+J20</f>
        <v>72496</v>
      </c>
      <c r="K18" s="17"/>
      <c r="L18" s="6">
        <f>K18/J18-100%</f>
        <v>-1</v>
      </c>
      <c r="M18" s="13" t="s">
        <v>67</v>
      </c>
    </row>
    <row r="19" spans="1:256" s="10" customFormat="1" ht="31.5" customHeight="1" x14ac:dyDescent="0.25">
      <c r="A19" s="61" t="s">
        <v>43</v>
      </c>
      <c r="B19" s="80" t="s">
        <v>38</v>
      </c>
      <c r="C19" s="5" t="s">
        <v>17</v>
      </c>
      <c r="D19" s="9">
        <v>2580</v>
      </c>
      <c r="E19" s="9">
        <f>148400*1.12</f>
        <v>166208.00000000003</v>
      </c>
      <c r="F19" s="9">
        <v>52496</v>
      </c>
      <c r="G19" s="9"/>
      <c r="H19" s="6">
        <f t="shared" ref="H19:H20" si="12">G19/F19-100%</f>
        <v>-1</v>
      </c>
      <c r="I19" s="13"/>
      <c r="J19" s="9">
        <f>F19</f>
        <v>52496</v>
      </c>
      <c r="K19" s="9"/>
      <c r="L19" s="6">
        <f t="shared" ref="L19:L20" si="13">K19/J19-100%</f>
        <v>-1</v>
      </c>
      <c r="M19" s="13"/>
    </row>
    <row r="20" spans="1:256" s="10" customFormat="1" ht="53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f>485300*1.12</f>
        <v>543536</v>
      </c>
      <c r="F20" s="9">
        <v>20000</v>
      </c>
      <c r="G20" s="9"/>
      <c r="H20" s="6">
        <f t="shared" si="12"/>
        <v>-1</v>
      </c>
      <c r="I20" s="13"/>
      <c r="J20" s="9">
        <f>F20</f>
        <v>20000</v>
      </c>
      <c r="K20" s="9"/>
      <c r="L20" s="6">
        <f t="shared" si="13"/>
        <v>-1</v>
      </c>
      <c r="M20" s="13"/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f>53800*1.12</f>
        <v>60256.000000000007</v>
      </c>
      <c r="F21" s="4"/>
      <c r="G21" s="4"/>
      <c r="H21" s="6"/>
      <c r="I21" s="13"/>
      <c r="J21" s="4"/>
      <c r="K21" s="4"/>
      <c r="L21" s="6"/>
      <c r="M21" s="13"/>
    </row>
    <row r="22" spans="1:256" s="27" customFormat="1" x14ac:dyDescent="0.25">
      <c r="A22" s="19" t="s">
        <v>34</v>
      </c>
      <c r="B22" s="20"/>
      <c r="C22" s="21"/>
      <c r="D22" s="21"/>
      <c r="E22" s="18">
        <f>E24+E25</f>
        <v>120499</v>
      </c>
      <c r="F22" s="21"/>
      <c r="G22" s="18">
        <f>G23+G25+G26+G27+G28+G31+G32</f>
        <v>36991</v>
      </c>
      <c r="H22" s="25"/>
      <c r="I22" s="22"/>
      <c r="J22" s="21"/>
      <c r="K22" s="18">
        <f>K23+K25+K26+K27+K28+K31+K32</f>
        <v>36991</v>
      </c>
      <c r="L22" s="25"/>
      <c r="M22" s="22"/>
    </row>
    <row r="23" spans="1:256" ht="64.5" customHeight="1" x14ac:dyDescent="0.25">
      <c r="A23" s="61">
        <v>1</v>
      </c>
      <c r="B23" s="8" t="s">
        <v>55</v>
      </c>
      <c r="C23" s="35" t="s">
        <v>26</v>
      </c>
      <c r="D23" s="37">
        <v>1</v>
      </c>
      <c r="E23" s="9"/>
      <c r="F23" s="9"/>
      <c r="G23" s="5"/>
      <c r="H23" s="24"/>
      <c r="I23" s="12"/>
      <c r="J23" s="9"/>
      <c r="K23" s="5"/>
      <c r="L23" s="24"/>
      <c r="M23" s="12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84" customHeight="1" x14ac:dyDescent="0.25">
      <c r="A24" s="61">
        <v>2</v>
      </c>
      <c r="B24" s="33" t="s">
        <v>22</v>
      </c>
      <c r="C24" s="35" t="s">
        <v>12</v>
      </c>
      <c r="D24" s="37">
        <v>1</v>
      </c>
      <c r="E24" s="56">
        <f>20125+1994</f>
        <v>22119</v>
      </c>
      <c r="F24" s="9"/>
      <c r="G24" s="5"/>
      <c r="H24" s="24"/>
      <c r="I24" s="12"/>
      <c r="J24" s="9"/>
      <c r="K24" s="5"/>
      <c r="L24" s="24"/>
      <c r="M24" s="12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52.5" customHeight="1" x14ac:dyDescent="0.25">
      <c r="A25" s="61">
        <v>3</v>
      </c>
      <c r="B25" s="8" t="s">
        <v>56</v>
      </c>
      <c r="C25" s="83" t="s">
        <v>26</v>
      </c>
      <c r="D25" s="84">
        <v>1</v>
      </c>
      <c r="E25" s="56">
        <f>27576+924+370+26922+42588</f>
        <v>98380</v>
      </c>
      <c r="F25" s="9"/>
      <c r="G25" s="5">
        <v>10800</v>
      </c>
      <c r="H25" s="24"/>
      <c r="I25" s="12" t="s">
        <v>57</v>
      </c>
      <c r="J25" s="9"/>
      <c r="K25" s="5">
        <f t="shared" ref="K25:K28" si="14">G25</f>
        <v>10800</v>
      </c>
      <c r="L25" s="24"/>
      <c r="M25" s="12" t="s">
        <v>57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45" x14ac:dyDescent="0.25">
      <c r="A26" s="61">
        <v>4</v>
      </c>
      <c r="B26" s="81" t="s">
        <v>58</v>
      </c>
      <c r="C26" s="35" t="s">
        <v>26</v>
      </c>
      <c r="D26" s="37">
        <v>1</v>
      </c>
      <c r="E26" s="56"/>
      <c r="F26" s="82"/>
      <c r="G26" s="5">
        <v>4000</v>
      </c>
      <c r="H26" s="24"/>
      <c r="I26" s="12" t="s">
        <v>29</v>
      </c>
      <c r="J26" s="9"/>
      <c r="K26" s="5">
        <f t="shared" si="14"/>
        <v>4000</v>
      </c>
      <c r="L26" s="24"/>
      <c r="M26" s="12" t="s">
        <v>29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45" x14ac:dyDescent="0.25">
      <c r="A27" s="61">
        <v>5</v>
      </c>
      <c r="B27" s="81" t="s">
        <v>59</v>
      </c>
      <c r="C27" s="35" t="s">
        <v>13</v>
      </c>
      <c r="D27" s="37">
        <v>22.7</v>
      </c>
      <c r="E27" s="56"/>
      <c r="F27" s="82"/>
      <c r="G27" s="5">
        <v>270</v>
      </c>
      <c r="H27" s="24"/>
      <c r="I27" s="12" t="s">
        <v>63</v>
      </c>
      <c r="J27" s="9"/>
      <c r="K27" s="5">
        <f t="shared" si="14"/>
        <v>270</v>
      </c>
      <c r="L27" s="24"/>
      <c r="M27" s="12" t="s">
        <v>63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45.75" customHeight="1" x14ac:dyDescent="0.25">
      <c r="A28" s="89">
        <v>6</v>
      </c>
      <c r="B28" s="121" t="s">
        <v>61</v>
      </c>
      <c r="C28" s="83" t="s">
        <v>62</v>
      </c>
      <c r="D28" s="84">
        <v>1</v>
      </c>
      <c r="E28" s="122"/>
      <c r="F28" s="123"/>
      <c r="G28" s="90">
        <v>6680</v>
      </c>
      <c r="H28" s="91"/>
      <c r="I28" s="92" t="s">
        <v>29</v>
      </c>
      <c r="J28" s="85"/>
      <c r="K28" s="90">
        <f t="shared" si="14"/>
        <v>6680</v>
      </c>
      <c r="L28" s="91"/>
      <c r="M28" s="92" t="s">
        <v>29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45.75" customHeight="1" x14ac:dyDescent="0.25">
      <c r="A29" s="61">
        <v>7</v>
      </c>
      <c r="B29" s="36" t="s">
        <v>89</v>
      </c>
      <c r="C29" s="35" t="s">
        <v>26</v>
      </c>
      <c r="D29" s="37">
        <v>1</v>
      </c>
      <c r="E29" s="56"/>
      <c r="F29" s="56"/>
      <c r="G29" s="35"/>
      <c r="H29" s="57"/>
      <c r="I29" s="55"/>
      <c r="J29" s="56"/>
      <c r="K29" s="35"/>
      <c r="L29" s="57"/>
      <c r="M29" s="55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45.75" customHeight="1" x14ac:dyDescent="0.25">
      <c r="A30" s="89">
        <v>8</v>
      </c>
      <c r="B30" s="36" t="s">
        <v>93</v>
      </c>
      <c r="C30" s="35" t="s">
        <v>26</v>
      </c>
      <c r="D30" s="37">
        <v>1</v>
      </c>
      <c r="E30" s="56"/>
      <c r="F30" s="56"/>
      <c r="G30" s="35"/>
      <c r="H30" s="57"/>
      <c r="I30" s="55"/>
      <c r="J30" s="56"/>
      <c r="K30" s="35"/>
      <c r="L30" s="57"/>
      <c r="M30" s="55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10" customFormat="1" ht="56.25" customHeight="1" x14ac:dyDescent="0.25">
      <c r="A31" s="61">
        <v>9</v>
      </c>
      <c r="B31" s="106" t="s">
        <v>14</v>
      </c>
      <c r="C31" s="107" t="s">
        <v>78</v>
      </c>
      <c r="D31" s="124"/>
      <c r="E31" s="108"/>
      <c r="F31" s="107"/>
      <c r="G31" s="107">
        <v>2378</v>
      </c>
      <c r="H31" s="24"/>
      <c r="I31" s="125" t="s">
        <v>64</v>
      </c>
      <c r="J31" s="107"/>
      <c r="K31" s="107">
        <f>G31</f>
        <v>2378</v>
      </c>
      <c r="L31" s="24"/>
      <c r="M31" s="125" t="s">
        <v>64</v>
      </c>
    </row>
    <row r="32" spans="1:256" s="10" customFormat="1" ht="91.5" customHeight="1" x14ac:dyDescent="0.25">
      <c r="A32" s="89">
        <v>10</v>
      </c>
      <c r="B32" s="80" t="s">
        <v>16</v>
      </c>
      <c r="C32" s="5" t="s">
        <v>45</v>
      </c>
      <c r="D32" s="5"/>
      <c r="E32" s="9"/>
      <c r="F32" s="9"/>
      <c r="G32" s="9">
        <v>12863</v>
      </c>
      <c r="H32" s="6"/>
      <c r="I32" s="13" t="s">
        <v>68</v>
      </c>
      <c r="J32" s="9"/>
      <c r="K32" s="9">
        <f>G32</f>
        <v>12863</v>
      </c>
      <c r="L32" s="6"/>
      <c r="M32" s="13" t="s">
        <v>68</v>
      </c>
    </row>
    <row r="33" spans="1:256" s="23" customFormat="1" ht="9.75" customHeight="1" x14ac:dyDescent="0.25">
      <c r="A33" s="29"/>
      <c r="B33" s="53"/>
      <c r="C33" s="32"/>
      <c r="D33" s="54"/>
      <c r="E33" s="54"/>
      <c r="F33" s="32"/>
      <c r="G33" s="32"/>
      <c r="H33" s="31"/>
      <c r="I33" s="88"/>
      <c r="J33" s="32"/>
      <c r="K33" s="32"/>
      <c r="L33" s="31"/>
      <c r="M33" s="88"/>
    </row>
    <row r="34" spans="1:256" x14ac:dyDescent="0.25">
      <c r="A34" s="201" t="s">
        <v>28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75" customFormat="1" ht="17.25" customHeight="1" x14ac:dyDescent="0.25">
      <c r="A35" s="202" t="s">
        <v>81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75" customFormat="1" ht="6" customHeight="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5" customFormat="1" ht="15" x14ac:dyDescent="0.25">
      <c r="A37" s="45" t="s">
        <v>52</v>
      </c>
      <c r="B37" s="46"/>
      <c r="C37" s="46"/>
      <c r="D37" s="47"/>
      <c r="E37" s="47"/>
      <c r="F37" s="48"/>
      <c r="G37" s="48"/>
      <c r="H37" s="46"/>
      <c r="I37" s="52"/>
      <c r="J37" s="48"/>
      <c r="K37" s="48"/>
      <c r="L37" s="46"/>
      <c r="M37" s="52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s="65" customFormat="1" ht="15" x14ac:dyDescent="0.25">
      <c r="A38" s="46" t="s">
        <v>53</v>
      </c>
      <c r="B38" s="46"/>
      <c r="C38" s="46"/>
      <c r="D38" s="47"/>
      <c r="E38" s="47"/>
      <c r="F38" s="48"/>
      <c r="G38" s="48"/>
      <c r="H38" s="46"/>
      <c r="I38" s="52"/>
      <c r="J38" s="48"/>
      <c r="K38" s="48"/>
      <c r="L38" s="46"/>
      <c r="M38" s="52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65" customFormat="1" ht="15" x14ac:dyDescent="0.25">
      <c r="A39" s="46" t="s">
        <v>54</v>
      </c>
      <c r="B39" s="46"/>
      <c r="C39" s="46"/>
      <c r="D39" s="47"/>
      <c r="E39" s="47"/>
      <c r="F39" s="48"/>
      <c r="G39" s="48"/>
      <c r="H39" s="46"/>
      <c r="I39" s="52"/>
      <c r="J39" s="48"/>
      <c r="K39" s="48"/>
      <c r="L39" s="46"/>
      <c r="M39" s="52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65" customFormat="1" ht="15" x14ac:dyDescent="0.25">
      <c r="C40" s="46"/>
      <c r="D40" s="47"/>
      <c r="E40" s="47"/>
      <c r="F40" s="48"/>
      <c r="G40" s="48"/>
      <c r="H40" s="46"/>
      <c r="I40" s="52"/>
      <c r="J40" s="48"/>
      <c r="K40" s="48"/>
      <c r="L40" s="46"/>
      <c r="M40" s="52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s="75" customFormat="1" x14ac:dyDescent="0.25">
      <c r="C41" s="10"/>
      <c r="D41" s="68"/>
      <c r="E41" s="68"/>
      <c r="F41" s="11"/>
      <c r="G41" s="11"/>
      <c r="H41" s="10"/>
      <c r="I41" s="52"/>
      <c r="J41" s="11"/>
      <c r="K41" s="11"/>
      <c r="L41" s="10"/>
      <c r="M41" s="5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</sheetData>
  <mergeCells count="13">
    <mergeCell ref="A1:M1"/>
    <mergeCell ref="D3:E3"/>
    <mergeCell ref="A34:M34"/>
    <mergeCell ref="A35:M35"/>
    <mergeCell ref="A3:A4"/>
    <mergeCell ref="B3:B4"/>
    <mergeCell ref="C3:C4"/>
    <mergeCell ref="F3:H3"/>
    <mergeCell ref="J3:L3"/>
    <mergeCell ref="M3:M4"/>
    <mergeCell ref="I3:I4"/>
    <mergeCell ref="I9:I11"/>
    <mergeCell ref="M9:M11"/>
  </mergeCells>
  <pageMargins left="0.59055118110236227" right="0.19685039370078741" top="0.78740157480314965" bottom="0.19685039370078741" header="0.31496062992125984" footer="0.31496062992125984"/>
  <pageSetup paperSize="9" scale="70" orientation="landscape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view="pageBreakPreview" zoomScaleSheetLayoutView="100" workbookViewId="0">
      <pane ySplit="6" topLeftCell="A16" activePane="bottomLeft" state="frozen"/>
      <selection pane="bottomLeft" activeCell="D14" sqref="D14"/>
    </sheetView>
  </sheetViews>
  <sheetFormatPr defaultRowHeight="15.75" x14ac:dyDescent="0.25"/>
  <cols>
    <col min="1" max="1" width="5.7109375" style="10" customWidth="1"/>
    <col min="2" max="2" width="34.140625" style="10" customWidth="1"/>
    <col min="3" max="3" width="9.140625" style="10" customWidth="1"/>
    <col min="4" max="4" width="9" style="68" customWidth="1"/>
    <col min="5" max="5" width="13.5703125" style="68" customWidth="1"/>
    <col min="6" max="6" width="12.140625" style="11" customWidth="1"/>
    <col min="7" max="7" width="11" style="11" customWidth="1"/>
    <col min="8" max="8" width="10.28515625" style="10" customWidth="1"/>
    <col min="9" max="9" width="26.28515625" style="14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24.5703125" style="14" customWidth="1"/>
    <col min="14" max="256" width="9.140625" style="10" customWidth="1"/>
    <col min="257" max="16384" width="9.140625" style="71"/>
  </cols>
  <sheetData>
    <row r="1" spans="1:256" ht="34.5" customHeight="1" x14ac:dyDescent="0.25">
      <c r="A1" s="210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56" ht="12" customHeight="1" x14ac:dyDescent="0.25">
      <c r="A2" s="1"/>
      <c r="D2" s="23"/>
      <c r="E2" s="23"/>
      <c r="F2" s="2"/>
      <c r="G2" s="3"/>
      <c r="H2" s="3"/>
      <c r="I2" s="3"/>
      <c r="J2" s="2"/>
      <c r="K2" s="3"/>
      <c r="M2" s="3"/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73</v>
      </c>
      <c r="G3" s="204"/>
      <c r="H3" s="204"/>
      <c r="I3" s="205" t="s">
        <v>9</v>
      </c>
      <c r="J3" s="199" t="s">
        <v>74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70" t="s">
        <v>4</v>
      </c>
      <c r="E4" s="67" t="s">
        <v>5</v>
      </c>
      <c r="F4" s="67" t="s">
        <v>6</v>
      </c>
      <c r="G4" s="67" t="s">
        <v>7</v>
      </c>
      <c r="H4" s="67" t="s">
        <v>8</v>
      </c>
      <c r="I4" s="206"/>
      <c r="J4" s="67" t="s">
        <v>6</v>
      </c>
      <c r="K4" s="67" t="s">
        <v>7</v>
      </c>
      <c r="L4" s="67" t="s">
        <v>8</v>
      </c>
      <c r="M4" s="206"/>
    </row>
    <row r="5" spans="1:256" s="99" customFormat="1" ht="34.5" customHeight="1" x14ac:dyDescent="0.25">
      <c r="A5" s="93"/>
      <c r="B5" s="94" t="s">
        <v>76</v>
      </c>
      <c r="C5" s="95"/>
      <c r="D5" s="94"/>
      <c r="E5" s="96">
        <f>E6+E22</f>
        <v>2368581</v>
      </c>
      <c r="F5" s="96">
        <f>F6+F22</f>
        <v>1000</v>
      </c>
      <c r="G5" s="96">
        <f>G6+G22</f>
        <v>43349</v>
      </c>
      <c r="H5" s="97"/>
      <c r="I5" s="98"/>
      <c r="J5" s="96">
        <f>J6+J22</f>
        <v>1000</v>
      </c>
      <c r="K5" s="96">
        <f>K6+K22</f>
        <v>43349</v>
      </c>
      <c r="L5" s="97"/>
      <c r="M5" s="98"/>
    </row>
    <row r="6" spans="1:256" s="27" customFormat="1" ht="18" customHeight="1" x14ac:dyDescent="0.25">
      <c r="A6" s="70"/>
      <c r="B6" s="38" t="s">
        <v>75</v>
      </c>
      <c r="C6" s="63"/>
      <c r="D6" s="42"/>
      <c r="E6" s="43">
        <f>E7+E14+E18+E21</f>
        <v>2110000</v>
      </c>
      <c r="F6" s="43">
        <f>F7+F14+F18+F21</f>
        <v>1000</v>
      </c>
      <c r="G6" s="43">
        <f>G7+G14+G18+G21</f>
        <v>1015</v>
      </c>
      <c r="H6" s="6">
        <f>G6/F6-100%</f>
        <v>1.4999999999999902E-2</v>
      </c>
      <c r="I6" s="72"/>
      <c r="J6" s="43">
        <f>J7+J14+J18+J21</f>
        <v>1000</v>
      </c>
      <c r="K6" s="43">
        <f>K7+K14+K18+K21</f>
        <v>1015</v>
      </c>
      <c r="L6" s="6">
        <f>K6/J6-100%</f>
        <v>1.4999999999999902E-2</v>
      </c>
      <c r="M6" s="72"/>
    </row>
    <row r="7" spans="1:256" s="23" customFormat="1" ht="82.5" customHeight="1" x14ac:dyDescent="0.25">
      <c r="A7" s="73">
        <v>1</v>
      </c>
      <c r="B7" s="39" t="s">
        <v>10</v>
      </c>
      <c r="C7" s="40"/>
      <c r="D7" s="40"/>
      <c r="E7" s="41">
        <f>E8+E9+E10+E11+E12+E13</f>
        <v>1302000</v>
      </c>
      <c r="F7" s="41">
        <f t="shared" ref="F7:G7" si="0">F8+F9+F10+F11+F12+F13</f>
        <v>0</v>
      </c>
      <c r="G7" s="41">
        <f t="shared" si="0"/>
        <v>58</v>
      </c>
      <c r="H7" s="6"/>
      <c r="I7" s="50"/>
      <c r="J7" s="41">
        <f t="shared" ref="J7:K7" si="1">J8+J9+J10+J11+J12+J13</f>
        <v>0</v>
      </c>
      <c r="K7" s="41">
        <f t="shared" si="1"/>
        <v>58</v>
      </c>
      <c r="L7" s="6"/>
      <c r="M7" s="50"/>
    </row>
    <row r="8" spans="1:256" s="64" customFormat="1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v>324700</v>
      </c>
      <c r="F8" s="9"/>
      <c r="G8" s="5">
        <v>58</v>
      </c>
      <c r="H8" s="6"/>
      <c r="I8" s="55" t="s">
        <v>71</v>
      </c>
      <c r="J8" s="9"/>
      <c r="K8" s="9">
        <f>G8</f>
        <v>58</v>
      </c>
      <c r="L8" s="6"/>
      <c r="M8" s="55" t="s">
        <v>71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64" customFormat="1" ht="31.5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v>291700</v>
      </c>
      <c r="F9" s="5"/>
      <c r="G9" s="5"/>
      <c r="H9" s="6"/>
      <c r="I9" s="12"/>
      <c r="J9" s="9"/>
      <c r="K9" s="9"/>
      <c r="L9" s="6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64" customFormat="1" ht="35.25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v>187900</v>
      </c>
      <c r="F10" s="5"/>
      <c r="G10" s="5"/>
      <c r="H10" s="6"/>
      <c r="I10" s="12"/>
      <c r="J10" s="9"/>
      <c r="K10" s="9"/>
      <c r="L10" s="6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64" customFormat="1" ht="31.5" x14ac:dyDescent="0.25">
      <c r="A11" s="7" t="s">
        <v>49</v>
      </c>
      <c r="B11" s="33" t="s">
        <v>21</v>
      </c>
      <c r="C11" s="35" t="s">
        <v>26</v>
      </c>
      <c r="D11" s="37">
        <v>1</v>
      </c>
      <c r="E11" s="9">
        <v>251300</v>
      </c>
      <c r="F11" s="5"/>
      <c r="G11" s="5"/>
      <c r="H11" s="6"/>
      <c r="I11" s="12"/>
      <c r="J11" s="9"/>
      <c r="K11" s="9"/>
      <c r="L11" s="6"/>
      <c r="M11" s="1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4" customFormat="1" ht="74.25" customHeight="1" x14ac:dyDescent="0.25">
      <c r="A12" s="7" t="s">
        <v>50</v>
      </c>
      <c r="B12" s="33" t="s">
        <v>60</v>
      </c>
      <c r="C12" s="35" t="s">
        <v>13</v>
      </c>
      <c r="D12" s="35">
        <v>22.1</v>
      </c>
      <c r="E12" s="5">
        <v>146400</v>
      </c>
      <c r="F12" s="5"/>
      <c r="G12" s="5"/>
      <c r="H12" s="6"/>
      <c r="I12" s="26"/>
      <c r="J12" s="9"/>
      <c r="K12" s="9"/>
      <c r="L12" s="6"/>
      <c r="M12" s="2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v>100000</v>
      </c>
      <c r="F13" s="56"/>
      <c r="G13" s="35"/>
      <c r="H13" s="6"/>
      <c r="I13" s="62"/>
      <c r="J13" s="9"/>
      <c r="K13" s="9"/>
      <c r="L13" s="6"/>
      <c r="M13" s="62"/>
    </row>
    <row r="14" spans="1:256" s="23" customFormat="1" ht="54.75" customHeight="1" x14ac:dyDescent="0.25">
      <c r="A14" s="74">
        <v>2</v>
      </c>
      <c r="B14" s="15" t="s">
        <v>14</v>
      </c>
      <c r="C14" s="41" t="s">
        <v>15</v>
      </c>
      <c r="D14" s="86">
        <f>D15+D16+D17</f>
        <v>9</v>
      </c>
      <c r="E14" s="87">
        <f t="shared" ref="E14" si="2">E15+E16+E17</f>
        <v>120500</v>
      </c>
      <c r="F14" s="17"/>
      <c r="G14" s="17"/>
      <c r="H14" s="6"/>
      <c r="I14" s="12"/>
      <c r="J14" s="17"/>
      <c r="K14" s="17"/>
      <c r="L14" s="6"/>
      <c r="M14" s="12"/>
    </row>
    <row r="15" spans="1:256" s="10" customFormat="1" ht="22.5" customHeight="1" x14ac:dyDescent="0.25">
      <c r="A15" s="79" t="s">
        <v>35</v>
      </c>
      <c r="B15" s="80" t="s">
        <v>40</v>
      </c>
      <c r="C15" s="5" t="s">
        <v>15</v>
      </c>
      <c r="D15" s="28">
        <v>2</v>
      </c>
      <c r="E15" s="9">
        <v>45600</v>
      </c>
      <c r="F15" s="5"/>
      <c r="G15" s="5"/>
      <c r="H15" s="24"/>
      <c r="I15" s="12"/>
      <c r="J15" s="5"/>
      <c r="K15" s="5"/>
      <c r="L15" s="24"/>
      <c r="M15" s="12"/>
    </row>
    <row r="16" spans="1:256" s="10" customFormat="1" ht="22.5" customHeight="1" x14ac:dyDescent="0.25">
      <c r="A16" s="79" t="s">
        <v>37</v>
      </c>
      <c r="B16" s="80" t="s">
        <v>41</v>
      </c>
      <c r="C16" s="5" t="s">
        <v>15</v>
      </c>
      <c r="D16" s="28">
        <v>4</v>
      </c>
      <c r="E16" s="9">
        <v>34900</v>
      </c>
      <c r="F16" s="5"/>
      <c r="G16" s="5"/>
      <c r="H16" s="24"/>
      <c r="I16" s="12"/>
      <c r="J16" s="5"/>
      <c r="K16" s="5"/>
      <c r="L16" s="24"/>
      <c r="M16" s="12"/>
    </row>
    <row r="17" spans="1:256" s="10" customFormat="1" ht="31.5" customHeight="1" x14ac:dyDescent="0.25">
      <c r="A17" s="61" t="s">
        <v>36</v>
      </c>
      <c r="B17" s="80" t="s">
        <v>42</v>
      </c>
      <c r="C17" s="5" t="s">
        <v>15</v>
      </c>
      <c r="D17" s="28">
        <v>3</v>
      </c>
      <c r="E17" s="9">
        <v>40000</v>
      </c>
      <c r="F17" s="5"/>
      <c r="G17" s="5"/>
      <c r="H17" s="24"/>
      <c r="I17" s="12"/>
      <c r="J17" s="5"/>
      <c r="K17" s="5"/>
      <c r="L17" s="24"/>
      <c r="M17" s="12"/>
    </row>
    <row r="18" spans="1:256" s="23" customFormat="1" ht="58.5" customHeight="1" x14ac:dyDescent="0.25">
      <c r="A18" s="74">
        <v>3</v>
      </c>
      <c r="B18" s="15" t="s">
        <v>16</v>
      </c>
      <c r="C18" s="4" t="s">
        <v>17</v>
      </c>
      <c r="D18" s="17">
        <v>2580</v>
      </c>
      <c r="E18" s="17">
        <f>E19+E20</f>
        <v>633700</v>
      </c>
      <c r="F18" s="17">
        <f t="shared" ref="F18:G18" si="3">F19+F20</f>
        <v>1000</v>
      </c>
      <c r="G18" s="17">
        <f t="shared" si="3"/>
        <v>957</v>
      </c>
      <c r="H18" s="6">
        <f>G18/F18-100%</f>
        <v>-4.3000000000000038E-2</v>
      </c>
      <c r="I18" s="13"/>
      <c r="J18" s="17">
        <f t="shared" ref="J18:K18" si="4">J19+J20</f>
        <v>1000</v>
      </c>
      <c r="K18" s="17">
        <f t="shared" si="4"/>
        <v>957</v>
      </c>
      <c r="L18" s="6">
        <f>K18/J18-100%</f>
        <v>-4.3000000000000038E-2</v>
      </c>
      <c r="M18" s="13"/>
    </row>
    <row r="19" spans="1:256" s="10" customFormat="1" ht="31.5" customHeight="1" x14ac:dyDescent="0.25">
      <c r="A19" s="61" t="s">
        <v>43</v>
      </c>
      <c r="B19" s="80" t="s">
        <v>38</v>
      </c>
      <c r="C19" s="5" t="s">
        <v>17</v>
      </c>
      <c r="D19" s="9">
        <v>2580</v>
      </c>
      <c r="E19" s="9">
        <v>148400</v>
      </c>
      <c r="F19" s="9">
        <v>1000</v>
      </c>
      <c r="G19" s="9">
        <v>957</v>
      </c>
      <c r="H19" s="6">
        <f t="shared" ref="H19" si="5">G19/F19-100%</f>
        <v>-4.3000000000000038E-2</v>
      </c>
      <c r="I19" s="13" t="s">
        <v>69</v>
      </c>
      <c r="J19" s="9">
        <f>F19</f>
        <v>1000</v>
      </c>
      <c r="K19" s="9">
        <f>G19</f>
        <v>957</v>
      </c>
      <c r="L19" s="6">
        <f t="shared" ref="L19" si="6">K19/J19-100%</f>
        <v>-4.3000000000000038E-2</v>
      </c>
      <c r="M19" s="13" t="s">
        <v>69</v>
      </c>
    </row>
    <row r="20" spans="1:256" s="10" customFormat="1" ht="59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v>485300</v>
      </c>
      <c r="F20" s="9"/>
      <c r="G20" s="9"/>
      <c r="H20" s="6"/>
      <c r="I20" s="13"/>
      <c r="J20" s="9"/>
      <c r="K20" s="9"/>
      <c r="L20" s="6"/>
      <c r="M20" s="13"/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v>53800</v>
      </c>
      <c r="F21" s="4"/>
      <c r="G21" s="4"/>
      <c r="H21" s="6"/>
      <c r="I21" s="13"/>
      <c r="J21" s="4"/>
      <c r="K21" s="4"/>
      <c r="L21" s="6"/>
      <c r="M21" s="13"/>
    </row>
    <row r="22" spans="1:256" s="27" customFormat="1" ht="27" customHeight="1" x14ac:dyDescent="0.25">
      <c r="A22" s="19" t="s">
        <v>77</v>
      </c>
      <c r="B22" s="20"/>
      <c r="C22" s="21"/>
      <c r="D22" s="21"/>
      <c r="E22" s="18">
        <f>E23+E24+E25+E26+E27+E28</f>
        <v>258581</v>
      </c>
      <c r="F22" s="18">
        <f t="shared" ref="F22:G22" si="7">F23+F24+F25+F26+F27+F28</f>
        <v>0</v>
      </c>
      <c r="G22" s="18">
        <f t="shared" si="7"/>
        <v>42334</v>
      </c>
      <c r="H22" s="25"/>
      <c r="I22" s="59"/>
      <c r="J22" s="18">
        <f t="shared" ref="J22" si="8">J23+J24+J25+J26+J27+J28</f>
        <v>0</v>
      </c>
      <c r="K22" s="18">
        <f t="shared" ref="K22" si="9">K23+K24+K25+K26+K27+K28</f>
        <v>42334</v>
      </c>
      <c r="L22" s="25"/>
      <c r="M22" s="22"/>
    </row>
    <row r="23" spans="1:256" s="64" customFormat="1" ht="64.5" customHeight="1" x14ac:dyDescent="0.25">
      <c r="A23" s="89">
        <v>1</v>
      </c>
      <c r="B23" s="100" t="s">
        <v>55</v>
      </c>
      <c r="C23" s="83" t="s">
        <v>26</v>
      </c>
      <c r="D23" s="84">
        <v>1</v>
      </c>
      <c r="E23" s="85"/>
      <c r="F23" s="85"/>
      <c r="G23" s="90">
        <v>42334</v>
      </c>
      <c r="H23" s="91"/>
      <c r="I23" s="92" t="s">
        <v>70</v>
      </c>
      <c r="J23" s="85"/>
      <c r="K23" s="90">
        <f>G23</f>
        <v>42334</v>
      </c>
      <c r="L23" s="91"/>
      <c r="M23" s="92" t="s">
        <v>70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64" customFormat="1" ht="104.25" customHeight="1" x14ac:dyDescent="0.25">
      <c r="A24" s="67">
        <v>2</v>
      </c>
      <c r="B24" s="33" t="s">
        <v>80</v>
      </c>
      <c r="C24" s="35" t="s">
        <v>12</v>
      </c>
      <c r="D24" s="37">
        <v>1</v>
      </c>
      <c r="E24" s="56">
        <v>196205</v>
      </c>
      <c r="F24" s="56"/>
      <c r="G24" s="35"/>
      <c r="H24" s="57"/>
      <c r="I24" s="55"/>
      <c r="J24" s="56"/>
      <c r="K24" s="35"/>
      <c r="L24" s="57"/>
      <c r="M24" s="5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64" customFormat="1" ht="52.5" customHeight="1" x14ac:dyDescent="0.25">
      <c r="A25" s="67">
        <v>3</v>
      </c>
      <c r="B25" s="36" t="s">
        <v>56</v>
      </c>
      <c r="C25" s="35" t="s">
        <v>26</v>
      </c>
      <c r="D25" s="37">
        <v>1</v>
      </c>
      <c r="E25" s="56">
        <v>62376</v>
      </c>
      <c r="F25" s="56"/>
      <c r="G25" s="35"/>
      <c r="H25" s="57"/>
      <c r="I25" s="55"/>
      <c r="J25" s="56"/>
      <c r="K25" s="35"/>
      <c r="L25" s="57"/>
      <c r="M25" s="5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64" customFormat="1" ht="31.5" x14ac:dyDescent="0.25">
      <c r="A26" s="67">
        <v>4</v>
      </c>
      <c r="B26" s="36" t="s">
        <v>58</v>
      </c>
      <c r="C26" s="35" t="s">
        <v>26</v>
      </c>
      <c r="D26" s="37">
        <v>1</v>
      </c>
      <c r="E26" s="56"/>
      <c r="F26" s="56"/>
      <c r="G26" s="35"/>
      <c r="H26" s="57"/>
      <c r="I26" s="55"/>
      <c r="J26" s="56"/>
      <c r="K26" s="35"/>
      <c r="L26" s="57"/>
      <c r="M26" s="5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64" customFormat="1" ht="31.5" x14ac:dyDescent="0.25">
      <c r="A27" s="67">
        <v>5</v>
      </c>
      <c r="B27" s="36" t="s">
        <v>59</v>
      </c>
      <c r="C27" s="35" t="s">
        <v>13</v>
      </c>
      <c r="D27" s="37"/>
      <c r="E27" s="56"/>
      <c r="F27" s="56"/>
      <c r="G27" s="35"/>
      <c r="H27" s="57"/>
      <c r="I27" s="55"/>
      <c r="J27" s="56"/>
      <c r="K27" s="35"/>
      <c r="L27" s="5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64" customFormat="1" ht="45.75" customHeight="1" x14ac:dyDescent="0.25">
      <c r="A28" s="67">
        <v>6</v>
      </c>
      <c r="B28" s="36" t="s">
        <v>61</v>
      </c>
      <c r="C28" s="35" t="s">
        <v>62</v>
      </c>
      <c r="D28" s="37">
        <v>1</v>
      </c>
      <c r="E28" s="56"/>
      <c r="F28" s="56"/>
      <c r="G28" s="35"/>
      <c r="H28" s="57"/>
      <c r="I28" s="55"/>
      <c r="J28" s="56"/>
      <c r="K28" s="35"/>
      <c r="L28" s="57"/>
      <c r="M28" s="5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30" spans="1:256" s="23" customFormat="1" x14ac:dyDescent="0.25">
      <c r="A30" s="29"/>
      <c r="B30" s="53"/>
      <c r="C30" s="32"/>
      <c r="D30" s="54"/>
      <c r="E30" s="54"/>
      <c r="F30" s="32"/>
      <c r="G30" s="32"/>
      <c r="H30" s="31"/>
      <c r="I30" s="88"/>
      <c r="J30" s="32"/>
      <c r="K30" s="32"/>
      <c r="L30" s="31"/>
      <c r="M30" s="88"/>
    </row>
    <row r="31" spans="1:256" s="64" customFormat="1" x14ac:dyDescent="0.25">
      <c r="A31" s="201" t="s">
        <v>28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75" customFormat="1" ht="17.25" customHeight="1" x14ac:dyDescent="0.25">
      <c r="A32" s="68"/>
      <c r="B32" s="10" t="s">
        <v>20</v>
      </c>
      <c r="C32" s="68"/>
      <c r="D32" s="68"/>
      <c r="E32" s="68"/>
      <c r="F32" s="68"/>
      <c r="G32" s="68"/>
      <c r="H32" s="68"/>
      <c r="I32" s="51"/>
      <c r="J32" s="11"/>
      <c r="K32" s="30"/>
      <c r="L32" s="10"/>
      <c r="M32" s="5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75" customFormat="1" ht="17.25" customHeight="1" x14ac:dyDescent="0.25">
      <c r="A33" s="68"/>
      <c r="B33" s="10"/>
      <c r="C33" s="68"/>
      <c r="D33" s="68"/>
      <c r="E33" s="68"/>
      <c r="F33" s="68"/>
      <c r="G33" s="68"/>
      <c r="H33" s="68"/>
      <c r="I33" s="51"/>
      <c r="J33" s="11"/>
      <c r="K33" s="30"/>
      <c r="L33" s="10"/>
      <c r="M33" s="52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75" customFormat="1" ht="17.25" customHeight="1" x14ac:dyDescent="0.25">
      <c r="A34" s="202" t="s">
        <v>27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75" customFormat="1" ht="17.25" customHeight="1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75" customFormat="1" ht="17.25" customHeight="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5" customFormat="1" ht="15" x14ac:dyDescent="0.25">
      <c r="A37" s="45" t="s">
        <v>52</v>
      </c>
      <c r="B37" s="46"/>
      <c r="C37" s="46"/>
      <c r="D37" s="47"/>
      <c r="E37" s="47"/>
      <c r="F37" s="48"/>
      <c r="G37" s="48"/>
      <c r="H37" s="46"/>
      <c r="I37" s="52"/>
      <c r="J37" s="48"/>
      <c r="K37" s="48"/>
      <c r="L37" s="46"/>
      <c r="M37" s="52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s="65" customFormat="1" ht="15" x14ac:dyDescent="0.25">
      <c r="A38" s="46" t="s">
        <v>53</v>
      </c>
      <c r="B38" s="46"/>
      <c r="C38" s="46"/>
      <c r="D38" s="47"/>
      <c r="E38" s="47"/>
      <c r="F38" s="48"/>
      <c r="G38" s="48"/>
      <c r="H38" s="46"/>
      <c r="I38" s="52"/>
      <c r="J38" s="48"/>
      <c r="K38" s="48"/>
      <c r="L38" s="46"/>
      <c r="M38" s="52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65" customFormat="1" ht="15" x14ac:dyDescent="0.25">
      <c r="A39" s="46" t="s">
        <v>54</v>
      </c>
      <c r="B39" s="46"/>
      <c r="C39" s="46"/>
      <c r="D39" s="47"/>
      <c r="E39" s="47"/>
      <c r="F39" s="48"/>
      <c r="G39" s="48"/>
      <c r="H39" s="46"/>
      <c r="I39" s="52"/>
      <c r="J39" s="48"/>
      <c r="K39" s="48"/>
      <c r="L39" s="46"/>
      <c r="M39" s="52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65" customFormat="1" ht="15" x14ac:dyDescent="0.25">
      <c r="C40" s="46"/>
      <c r="D40" s="47"/>
      <c r="E40" s="47"/>
      <c r="F40" s="48"/>
      <c r="G40" s="48"/>
      <c r="H40" s="46"/>
      <c r="I40" s="52"/>
      <c r="J40" s="48"/>
      <c r="K40" s="48"/>
      <c r="L40" s="46"/>
      <c r="M40" s="52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s="75" customFormat="1" x14ac:dyDescent="0.25">
      <c r="C41" s="10"/>
      <c r="D41" s="68"/>
      <c r="E41" s="68"/>
      <c r="F41" s="11"/>
      <c r="G41" s="11"/>
      <c r="H41" s="10"/>
      <c r="I41" s="52"/>
      <c r="J41" s="11"/>
      <c r="K41" s="11"/>
      <c r="L41" s="10"/>
      <c r="M41" s="5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64" customFormat="1" x14ac:dyDescent="0.25">
      <c r="A42" s="10"/>
      <c r="B42" s="10"/>
      <c r="C42" s="10"/>
      <c r="D42" s="68"/>
      <c r="E42" s="68"/>
      <c r="F42" s="11"/>
      <c r="G42" s="11"/>
      <c r="H42" s="10"/>
      <c r="I42" s="52"/>
      <c r="J42" s="11"/>
      <c r="K42" s="11"/>
      <c r="L42" s="10"/>
      <c r="M42" s="5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64" customFormat="1" x14ac:dyDescent="0.25">
      <c r="A43" s="10"/>
      <c r="B43" s="10"/>
      <c r="C43" s="10"/>
      <c r="D43" s="68"/>
      <c r="E43" s="68"/>
      <c r="F43" s="11"/>
      <c r="G43" s="11"/>
      <c r="H43" s="10"/>
      <c r="I43" s="52"/>
      <c r="J43" s="11"/>
      <c r="K43" s="11"/>
      <c r="L43" s="10"/>
      <c r="M43" s="5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64" customFormat="1" x14ac:dyDescent="0.25">
      <c r="A44" s="10"/>
      <c r="B44" s="10"/>
      <c r="C44" s="10"/>
      <c r="D44" s="68"/>
      <c r="E44" s="68"/>
      <c r="F44" s="11"/>
      <c r="G44" s="11"/>
      <c r="H44" s="10"/>
      <c r="I44" s="52"/>
      <c r="J44" s="11"/>
      <c r="K44" s="11"/>
      <c r="L44" s="10"/>
      <c r="M44" s="5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</sheetData>
  <mergeCells count="11">
    <mergeCell ref="A1:M1"/>
    <mergeCell ref="F3:H3"/>
    <mergeCell ref="J3:L3"/>
    <mergeCell ref="I3:I4"/>
    <mergeCell ref="M3:M4"/>
    <mergeCell ref="D3:E3"/>
    <mergeCell ref="A34:M34"/>
    <mergeCell ref="A31:M31"/>
    <mergeCell ref="B3:B4"/>
    <mergeCell ref="A3:A4"/>
    <mergeCell ref="C3:C4"/>
  </mergeCells>
  <pageMargins left="0.39370078740157483" right="0.19685039370078741" top="0.78740157480314965" bottom="0.19685039370078741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view="pageBreakPreview" zoomScale="85" zoomScaleSheetLayoutView="85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I30" sqref="I30"/>
    </sheetView>
  </sheetViews>
  <sheetFormatPr defaultRowHeight="15.75" x14ac:dyDescent="0.25"/>
  <cols>
    <col min="1" max="1" width="4.85546875" style="10" customWidth="1"/>
    <col min="2" max="2" width="33.85546875" style="10" customWidth="1"/>
    <col min="3" max="3" width="9.140625" style="10" customWidth="1"/>
    <col min="4" max="4" width="9" style="77" customWidth="1"/>
    <col min="5" max="5" width="13.5703125" style="77" customWidth="1"/>
    <col min="6" max="6" width="12.140625" style="11" customWidth="1"/>
    <col min="7" max="7" width="11" style="11" customWidth="1"/>
    <col min="8" max="8" width="10.28515625" style="10" customWidth="1"/>
    <col min="9" max="9" width="26.85546875" style="52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30.42578125" style="52" customWidth="1"/>
    <col min="14" max="256" width="9.140625" style="10" customWidth="1"/>
    <col min="257" max="16384" width="9.140625" style="64"/>
  </cols>
  <sheetData>
    <row r="1" spans="1:256" ht="21.75" customHeight="1" x14ac:dyDescent="0.25">
      <c r="A1" s="197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56" ht="12" customHeight="1" x14ac:dyDescent="0.25">
      <c r="A2" s="1"/>
      <c r="D2" s="23"/>
      <c r="E2" s="23"/>
      <c r="F2" s="2"/>
      <c r="G2" s="3"/>
      <c r="H2" s="3"/>
      <c r="I2" s="49"/>
      <c r="J2" s="2"/>
      <c r="K2" s="3"/>
      <c r="M2" s="49" t="s">
        <v>0</v>
      </c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83</v>
      </c>
      <c r="G3" s="204"/>
      <c r="H3" s="204"/>
      <c r="I3" s="205" t="s">
        <v>9</v>
      </c>
      <c r="J3" s="199" t="s">
        <v>102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78" t="s">
        <v>4</v>
      </c>
      <c r="E4" s="76" t="s">
        <v>5</v>
      </c>
      <c r="F4" s="76" t="s">
        <v>6</v>
      </c>
      <c r="G4" s="101" t="s">
        <v>7</v>
      </c>
      <c r="H4" s="76" t="s">
        <v>8</v>
      </c>
      <c r="I4" s="206"/>
      <c r="J4" s="76" t="s">
        <v>6</v>
      </c>
      <c r="K4" s="76" t="s">
        <v>7</v>
      </c>
      <c r="L4" s="76" t="s">
        <v>8</v>
      </c>
      <c r="M4" s="206"/>
    </row>
    <row r="5" spans="1:256" s="99" customFormat="1" ht="32.25" customHeight="1" x14ac:dyDescent="0.25">
      <c r="A5" s="93"/>
      <c r="B5" s="94" t="s">
        <v>76</v>
      </c>
      <c r="C5" s="95"/>
      <c r="D5" s="94"/>
      <c r="E5" s="96">
        <f>E6+E22</f>
        <v>2483699</v>
      </c>
      <c r="F5" s="96">
        <f>F6+F22</f>
        <v>281937</v>
      </c>
      <c r="G5" s="96">
        <f>G6+G22</f>
        <v>195138</v>
      </c>
      <c r="H5" s="97">
        <f>G5/F5-100%</f>
        <v>-0.30786665106034328</v>
      </c>
      <c r="I5" s="98"/>
      <c r="J5" s="96">
        <f>J6+J22</f>
        <v>580365</v>
      </c>
      <c r="K5" s="96">
        <f>K6+K22</f>
        <v>240462</v>
      </c>
      <c r="L5" s="97">
        <f>K5/J5-100%</f>
        <v>-0.58567108629913933</v>
      </c>
      <c r="M5" s="98"/>
    </row>
    <row r="6" spans="1:256" s="27" customFormat="1" ht="18" customHeight="1" x14ac:dyDescent="0.25">
      <c r="A6" s="78"/>
      <c r="B6" s="38" t="s">
        <v>79</v>
      </c>
      <c r="C6" s="63"/>
      <c r="D6" s="42"/>
      <c r="E6" s="43">
        <f>E7+E14+E18+E21</f>
        <v>2363200</v>
      </c>
      <c r="F6" s="43">
        <f>F7+F14+F18+F21</f>
        <v>281937</v>
      </c>
      <c r="G6" s="43">
        <f>G7+G14+G18+G21</f>
        <v>17876</v>
      </c>
      <c r="H6" s="44">
        <f>G6/F6-100%</f>
        <v>-0.93659576430195401</v>
      </c>
      <c r="I6" s="72"/>
      <c r="J6" s="43">
        <f>J7+J14+J18+J21</f>
        <v>580365</v>
      </c>
      <c r="K6" s="43">
        <f>K7+K14+K18+K21</f>
        <v>26209</v>
      </c>
      <c r="L6" s="44">
        <f>K6/J6-100%</f>
        <v>-0.95484048831338897</v>
      </c>
      <c r="M6" s="72"/>
    </row>
    <row r="7" spans="1:256" s="23" customFormat="1" ht="82.5" customHeight="1" x14ac:dyDescent="0.25">
      <c r="A7" s="73">
        <v>1</v>
      </c>
      <c r="B7" s="39" t="s">
        <v>10</v>
      </c>
      <c r="C7" s="40"/>
      <c r="D7" s="40"/>
      <c r="E7" s="41">
        <f>E8+E9+E10+E11+E12+E13</f>
        <v>1458240</v>
      </c>
      <c r="F7" s="41">
        <f t="shared" ref="F7:G7" si="0">F8+F9+F10+F11+F12+F13</f>
        <v>227029</v>
      </c>
      <c r="G7" s="41">
        <f t="shared" si="0"/>
        <v>17876</v>
      </c>
      <c r="H7" s="6">
        <f>G7/F7-100%</f>
        <v>-0.92126116046848638</v>
      </c>
      <c r="I7" s="50"/>
      <c r="J7" s="41">
        <f>F7+'январь оплата'!J7</f>
        <v>452961</v>
      </c>
      <c r="K7" s="41">
        <f>G7+'январь оплата'!K7</f>
        <v>26209</v>
      </c>
      <c r="L7" s="6">
        <f>K7/J7-100%</f>
        <v>-0.94213850640562868</v>
      </c>
      <c r="M7" s="50"/>
    </row>
    <row r="8" spans="1:256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f>324700*1.12</f>
        <v>363664.00000000006</v>
      </c>
      <c r="F8" s="9"/>
      <c r="G8" s="5">
        <v>3836</v>
      </c>
      <c r="H8" s="6"/>
      <c r="I8" s="55" t="s">
        <v>84</v>
      </c>
      <c r="J8" s="107">
        <f>F8+'январь оплата'!J8</f>
        <v>0</v>
      </c>
      <c r="K8" s="107">
        <f>G8+'январь оплата'!K8</f>
        <v>3836</v>
      </c>
      <c r="L8" s="6"/>
      <c r="M8" s="55" t="s">
        <v>84</v>
      </c>
    </row>
    <row r="9" spans="1:256" ht="45" customHeight="1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f>291700*1.12</f>
        <v>326704.00000000006</v>
      </c>
      <c r="F9" s="5">
        <v>100070</v>
      </c>
      <c r="G9" s="5"/>
      <c r="H9" s="6">
        <f t="shared" ref="H9:H13" si="1">G9/F9-100%</f>
        <v>-1</v>
      </c>
      <c r="I9" s="207" t="s">
        <v>94</v>
      </c>
      <c r="J9" s="107">
        <f>F9+'январь оплата'!J9</f>
        <v>200070</v>
      </c>
      <c r="K9" s="107">
        <f>G9+'январь оплата'!K9</f>
        <v>0</v>
      </c>
      <c r="L9" s="6">
        <f t="shared" ref="L9:L13" si="2">K9/J9-100%</f>
        <v>-1</v>
      </c>
      <c r="M9" s="207" t="s">
        <v>94</v>
      </c>
    </row>
    <row r="10" spans="1:256" ht="54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f>187900*1.12</f>
        <v>210448.00000000003</v>
      </c>
      <c r="F10" s="5">
        <v>48122</v>
      </c>
      <c r="G10" s="5">
        <v>373</v>
      </c>
      <c r="H10" s="6">
        <f t="shared" si="1"/>
        <v>-0.9922488674618678</v>
      </c>
      <c r="I10" s="208"/>
      <c r="J10" s="107">
        <f>F10+'январь оплата'!J10</f>
        <v>95217</v>
      </c>
      <c r="K10" s="107">
        <f>G10+'январь оплата'!K10</f>
        <v>373</v>
      </c>
      <c r="L10" s="6">
        <f t="shared" si="2"/>
        <v>-0.99608263230305516</v>
      </c>
      <c r="M10" s="208"/>
    </row>
    <row r="11" spans="1:256" ht="55.5" customHeight="1" x14ac:dyDescent="0.25">
      <c r="A11" s="102" t="s">
        <v>49</v>
      </c>
      <c r="B11" s="103" t="s">
        <v>21</v>
      </c>
      <c r="C11" s="83" t="s">
        <v>26</v>
      </c>
      <c r="D11" s="84">
        <v>1</v>
      </c>
      <c r="E11" s="85">
        <f>251300*1.12</f>
        <v>281456</v>
      </c>
      <c r="F11" s="90">
        <v>70504</v>
      </c>
      <c r="G11" s="90">
        <v>3987</v>
      </c>
      <c r="H11" s="104">
        <f t="shared" si="1"/>
        <v>-0.94345001702031095</v>
      </c>
      <c r="I11" s="208"/>
      <c r="J11" s="107">
        <f>F11+'январь оплата'!J11</f>
        <v>141008</v>
      </c>
      <c r="K11" s="107">
        <f>G11+'январь оплата'!K11</f>
        <v>3987</v>
      </c>
      <c r="L11" s="104">
        <f t="shared" si="2"/>
        <v>-0.97172500851015542</v>
      </c>
      <c r="M11" s="208"/>
    </row>
    <row r="12" spans="1:256" ht="84.75" customHeight="1" x14ac:dyDescent="0.25">
      <c r="A12" s="34" t="s">
        <v>50</v>
      </c>
      <c r="B12" s="33" t="s">
        <v>88</v>
      </c>
      <c r="C12" s="35" t="s">
        <v>13</v>
      </c>
      <c r="D12" s="58">
        <v>22.1</v>
      </c>
      <c r="E12" s="35">
        <f>146400*1.12</f>
        <v>163968.00000000003</v>
      </c>
      <c r="F12" s="35"/>
      <c r="G12" s="35">
        <v>1347</v>
      </c>
      <c r="H12" s="110"/>
      <c r="I12" s="111" t="s">
        <v>95</v>
      </c>
      <c r="J12" s="107">
        <f>F12+'январь оплата'!J12</f>
        <v>0</v>
      </c>
      <c r="K12" s="107">
        <f>G12+'январь оплата'!K12</f>
        <v>1347</v>
      </c>
      <c r="L12" s="110"/>
      <c r="M12" s="111" t="s">
        <v>95</v>
      </c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f>100000*1.12</f>
        <v>112000.00000000001</v>
      </c>
      <c r="F13" s="56">
        <v>8333</v>
      </c>
      <c r="G13" s="35">
        <v>8333</v>
      </c>
      <c r="H13" s="110">
        <f t="shared" si="1"/>
        <v>0</v>
      </c>
      <c r="I13" s="131" t="s">
        <v>96</v>
      </c>
      <c r="J13" s="107">
        <f>F13+'январь оплата'!J13</f>
        <v>16666</v>
      </c>
      <c r="K13" s="107">
        <f>G13+'январь оплата'!K13</f>
        <v>16666</v>
      </c>
      <c r="L13" s="110">
        <f t="shared" si="2"/>
        <v>0</v>
      </c>
      <c r="M13" s="131" t="s">
        <v>96</v>
      </c>
    </row>
    <row r="14" spans="1:256" s="23" customFormat="1" ht="54.75" customHeight="1" x14ac:dyDescent="0.25">
      <c r="A14" s="78">
        <v>2</v>
      </c>
      <c r="B14" s="112" t="s">
        <v>14</v>
      </c>
      <c r="C14" s="113" t="s">
        <v>15</v>
      </c>
      <c r="D14" s="114">
        <f>D15+D16+D17</f>
        <v>9</v>
      </c>
      <c r="E14" s="115">
        <f t="shared" ref="E14" si="3">E15+E16+E17</f>
        <v>134960.00000000003</v>
      </c>
      <c r="F14" s="115"/>
      <c r="G14" s="115"/>
      <c r="H14" s="110"/>
      <c r="I14" s="55"/>
      <c r="J14" s="41">
        <f>F14+'январь оплата'!J14</f>
        <v>0</v>
      </c>
      <c r="K14" s="41">
        <f>G14+'январь оплата'!K14</f>
        <v>0</v>
      </c>
      <c r="L14" s="110"/>
      <c r="M14" s="55"/>
    </row>
    <row r="15" spans="1:256" s="10" customFormat="1" ht="22.5" customHeight="1" x14ac:dyDescent="0.25">
      <c r="A15" s="116" t="s">
        <v>35</v>
      </c>
      <c r="B15" s="117" t="s">
        <v>40</v>
      </c>
      <c r="C15" s="35" t="s">
        <v>15</v>
      </c>
      <c r="D15" s="37">
        <v>2</v>
      </c>
      <c r="E15" s="56">
        <f>45600*1.12</f>
        <v>51072.000000000007</v>
      </c>
      <c r="F15" s="35"/>
      <c r="G15" s="35"/>
      <c r="H15" s="57"/>
      <c r="I15" s="55"/>
      <c r="J15" s="107">
        <f>F15+'январь оплата'!J15</f>
        <v>0</v>
      </c>
      <c r="K15" s="107">
        <f>G15+'январь оплата'!K15</f>
        <v>0</v>
      </c>
      <c r="L15" s="57"/>
      <c r="M15" s="55"/>
    </row>
    <row r="16" spans="1:256" s="10" customFormat="1" ht="22.5" customHeight="1" x14ac:dyDescent="0.25">
      <c r="A16" s="116" t="s">
        <v>37</v>
      </c>
      <c r="B16" s="117" t="s">
        <v>41</v>
      </c>
      <c r="C16" s="35" t="s">
        <v>15</v>
      </c>
      <c r="D16" s="37">
        <v>4</v>
      </c>
      <c r="E16" s="56">
        <f>34900*1.12</f>
        <v>39088.000000000007</v>
      </c>
      <c r="F16" s="35"/>
      <c r="G16" s="35"/>
      <c r="H16" s="57"/>
      <c r="I16" s="55"/>
      <c r="J16" s="107">
        <f>F16+'январь оплата'!J16</f>
        <v>0</v>
      </c>
      <c r="K16" s="107">
        <f>G16+'январь оплата'!K16</f>
        <v>0</v>
      </c>
      <c r="L16" s="57"/>
      <c r="M16" s="55"/>
    </row>
    <row r="17" spans="1:256" s="10" customFormat="1" ht="22.5" customHeight="1" x14ac:dyDescent="0.25">
      <c r="A17" s="76" t="s">
        <v>36</v>
      </c>
      <c r="B17" s="117" t="s">
        <v>42</v>
      </c>
      <c r="C17" s="35" t="s">
        <v>15</v>
      </c>
      <c r="D17" s="37">
        <v>3</v>
      </c>
      <c r="E17" s="56">
        <f>40000*1.12</f>
        <v>44800.000000000007</v>
      </c>
      <c r="F17" s="35"/>
      <c r="G17" s="35"/>
      <c r="H17" s="57"/>
      <c r="I17" s="55"/>
      <c r="J17" s="107">
        <f>F17+'январь оплата'!J17</f>
        <v>0</v>
      </c>
      <c r="K17" s="107">
        <f>G17+'январь оплата'!K17</f>
        <v>0</v>
      </c>
      <c r="L17" s="57"/>
      <c r="M17" s="55"/>
    </row>
    <row r="18" spans="1:256" s="23" customFormat="1" ht="124.5" customHeight="1" x14ac:dyDescent="0.25">
      <c r="A18" s="78">
        <v>3</v>
      </c>
      <c r="B18" s="112" t="s">
        <v>16</v>
      </c>
      <c r="C18" s="113" t="s">
        <v>17</v>
      </c>
      <c r="D18" s="115">
        <v>2580</v>
      </c>
      <c r="E18" s="115">
        <f>E19+E20</f>
        <v>709744</v>
      </c>
      <c r="F18" s="115">
        <v>54908</v>
      </c>
      <c r="G18" s="115"/>
      <c r="H18" s="110">
        <f>G18/F18-100%</f>
        <v>-1</v>
      </c>
      <c r="I18" s="118" t="s">
        <v>67</v>
      </c>
      <c r="J18" s="41">
        <f>F18+'январь оплата'!J18</f>
        <v>127404</v>
      </c>
      <c r="K18" s="41">
        <f>G18+'январь оплата'!K18</f>
        <v>0</v>
      </c>
      <c r="L18" s="110">
        <f>K18/J18-100%</f>
        <v>-1</v>
      </c>
      <c r="M18" s="118" t="s">
        <v>67</v>
      </c>
    </row>
    <row r="19" spans="1:256" s="10" customFormat="1" ht="31.5" customHeight="1" x14ac:dyDescent="0.25">
      <c r="A19" s="105" t="s">
        <v>43</v>
      </c>
      <c r="B19" s="106" t="s">
        <v>38</v>
      </c>
      <c r="C19" s="107" t="s">
        <v>17</v>
      </c>
      <c r="D19" s="108">
        <v>2580</v>
      </c>
      <c r="E19" s="108">
        <f>148400*1.12</f>
        <v>166208.00000000003</v>
      </c>
      <c r="F19" s="108">
        <v>34908</v>
      </c>
      <c r="G19" s="108"/>
      <c r="H19" s="6">
        <f t="shared" ref="H19:H20" si="4">G19/F19-100%</f>
        <v>-1</v>
      </c>
      <c r="I19" s="109"/>
      <c r="J19" s="107">
        <f>F19+'январь оплата'!J19</f>
        <v>87404</v>
      </c>
      <c r="K19" s="107">
        <f>G19+'январь оплата'!K19</f>
        <v>0</v>
      </c>
      <c r="L19" s="6">
        <f t="shared" ref="L19:L20" si="5">K19/J19-100%</f>
        <v>-1</v>
      </c>
      <c r="M19" s="109"/>
    </row>
    <row r="20" spans="1:256" s="10" customFormat="1" ht="53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f>485300*1.12</f>
        <v>543536</v>
      </c>
      <c r="F20" s="9">
        <v>20000</v>
      </c>
      <c r="G20" s="9"/>
      <c r="H20" s="6">
        <f t="shared" si="4"/>
        <v>-1</v>
      </c>
      <c r="I20" s="13"/>
      <c r="J20" s="107">
        <f>F20+'январь оплата'!J20</f>
        <v>40000</v>
      </c>
      <c r="K20" s="107">
        <f>G20+'январь оплата'!K20</f>
        <v>0</v>
      </c>
      <c r="L20" s="6">
        <f t="shared" si="5"/>
        <v>-1</v>
      </c>
      <c r="M20" s="13"/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f>53800*1.12</f>
        <v>60256.000000000007</v>
      </c>
      <c r="F21" s="4"/>
      <c r="G21" s="4"/>
      <c r="H21" s="6"/>
      <c r="I21" s="13"/>
      <c r="J21" s="107">
        <f>F21+'январь оплата'!J21</f>
        <v>0</v>
      </c>
      <c r="K21" s="107">
        <f>G21+'январь оплата'!K21</f>
        <v>0</v>
      </c>
      <c r="L21" s="6"/>
      <c r="M21" s="13"/>
    </row>
    <row r="22" spans="1:256" s="27" customFormat="1" x14ac:dyDescent="0.25">
      <c r="A22" s="19" t="s">
        <v>34</v>
      </c>
      <c r="B22" s="20"/>
      <c r="C22" s="21"/>
      <c r="D22" s="21"/>
      <c r="E22" s="18">
        <f>E24+E25</f>
        <v>120499</v>
      </c>
      <c r="F22" s="21"/>
      <c r="G22" s="18">
        <f>G23+G25+G26+G27+G28+G29+G30+G31+G32</f>
        <v>177262</v>
      </c>
      <c r="H22" s="25"/>
      <c r="I22" s="22"/>
      <c r="J22" s="21"/>
      <c r="K22" s="18">
        <f>K23+K25+K26+K27+K28+K29+K30+K31+K32</f>
        <v>214253</v>
      </c>
      <c r="L22" s="25"/>
      <c r="M22" s="22"/>
    </row>
    <row r="23" spans="1:256" ht="64.5" customHeight="1" x14ac:dyDescent="0.25">
      <c r="A23" s="61">
        <v>1</v>
      </c>
      <c r="B23" s="8" t="s">
        <v>55</v>
      </c>
      <c r="C23" s="35" t="s">
        <v>26</v>
      </c>
      <c r="D23" s="37">
        <v>1</v>
      </c>
      <c r="E23" s="9"/>
      <c r="F23" s="9"/>
      <c r="G23" s="5">
        <v>15943</v>
      </c>
      <c r="H23" s="24"/>
      <c r="I23" s="12" t="s">
        <v>85</v>
      </c>
      <c r="J23" s="9"/>
      <c r="K23" s="107">
        <f>G23+'январь оплата'!K23</f>
        <v>15943</v>
      </c>
      <c r="L23" s="24"/>
      <c r="M23" s="12" t="s">
        <v>85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84" customHeight="1" x14ac:dyDescent="0.25">
      <c r="A24" s="61">
        <v>2</v>
      </c>
      <c r="B24" s="33" t="s">
        <v>22</v>
      </c>
      <c r="C24" s="35" t="s">
        <v>12</v>
      </c>
      <c r="D24" s="37">
        <v>1</v>
      </c>
      <c r="E24" s="56">
        <f>20125+1994</f>
        <v>22119</v>
      </c>
      <c r="F24" s="9"/>
      <c r="G24" s="5"/>
      <c r="H24" s="24"/>
      <c r="I24" s="12"/>
      <c r="J24" s="9"/>
      <c r="K24" s="107">
        <f>G24+'январь оплата'!K24</f>
        <v>0</v>
      </c>
      <c r="L24" s="24"/>
      <c r="M24" s="12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63.75" customHeight="1" x14ac:dyDescent="0.25">
      <c r="A25" s="61">
        <v>3</v>
      </c>
      <c r="B25" s="8" t="s">
        <v>56</v>
      </c>
      <c r="C25" s="83" t="s">
        <v>26</v>
      </c>
      <c r="D25" s="84">
        <v>1</v>
      </c>
      <c r="E25" s="56">
        <f>27576+924+370+26922+42588</f>
        <v>98380</v>
      </c>
      <c r="F25" s="9"/>
      <c r="G25" s="5">
        <v>39075</v>
      </c>
      <c r="H25" s="24"/>
      <c r="I25" s="12" t="s">
        <v>86</v>
      </c>
      <c r="J25" s="9"/>
      <c r="K25" s="107">
        <f>G25+'январь оплата'!K25</f>
        <v>49875</v>
      </c>
      <c r="L25" s="24"/>
      <c r="M25" s="12" t="s">
        <v>86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45" x14ac:dyDescent="0.25">
      <c r="A26" s="61">
        <v>4</v>
      </c>
      <c r="B26" s="121" t="s">
        <v>58</v>
      </c>
      <c r="C26" s="83" t="s">
        <v>26</v>
      </c>
      <c r="D26" s="84">
        <v>1</v>
      </c>
      <c r="E26" s="122"/>
      <c r="F26" s="123"/>
      <c r="G26" s="90">
        <v>8858</v>
      </c>
      <c r="H26" s="91"/>
      <c r="I26" s="92" t="s">
        <v>29</v>
      </c>
      <c r="J26" s="85"/>
      <c r="K26" s="107">
        <f>G26+'январь оплата'!K26</f>
        <v>12858</v>
      </c>
      <c r="L26" s="91"/>
      <c r="M26" s="92" t="s">
        <v>29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45" x14ac:dyDescent="0.25">
      <c r="A27" s="119">
        <v>5</v>
      </c>
      <c r="B27" s="36" t="s">
        <v>59</v>
      </c>
      <c r="C27" s="35" t="s">
        <v>13</v>
      </c>
      <c r="D27" s="37">
        <v>22.7</v>
      </c>
      <c r="E27" s="56"/>
      <c r="F27" s="56"/>
      <c r="G27" s="35"/>
      <c r="H27" s="57"/>
      <c r="I27" s="55"/>
      <c r="J27" s="56"/>
      <c r="K27" s="107">
        <f>G27+'январь оплата'!K27</f>
        <v>270</v>
      </c>
      <c r="L27" s="57"/>
      <c r="M27" s="55" t="s">
        <v>63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45.75" customHeight="1" x14ac:dyDescent="0.25">
      <c r="A28" s="119">
        <v>6</v>
      </c>
      <c r="B28" s="36" t="s">
        <v>61</v>
      </c>
      <c r="C28" s="35" t="s">
        <v>62</v>
      </c>
      <c r="D28" s="37">
        <v>1</v>
      </c>
      <c r="E28" s="56"/>
      <c r="F28" s="56"/>
      <c r="G28" s="35"/>
      <c r="H28" s="57"/>
      <c r="I28" s="55"/>
      <c r="J28" s="56"/>
      <c r="K28" s="107">
        <f>G28+'январь оплата'!K28</f>
        <v>6680</v>
      </c>
      <c r="L28" s="57"/>
      <c r="M28" s="55" t="s">
        <v>29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60" customFormat="1" ht="31.5" x14ac:dyDescent="0.25">
      <c r="A29" s="120" t="s">
        <v>90</v>
      </c>
      <c r="B29" s="36" t="s">
        <v>89</v>
      </c>
      <c r="C29" s="35" t="s">
        <v>26</v>
      </c>
      <c r="D29" s="37">
        <v>1</v>
      </c>
      <c r="E29" s="56"/>
      <c r="F29" s="56"/>
      <c r="G29" s="35">
        <v>76108</v>
      </c>
      <c r="H29" s="110"/>
      <c r="I29" s="131" t="s">
        <v>91</v>
      </c>
      <c r="J29" s="56"/>
      <c r="K29" s="107">
        <f>G29+'январь оплата'!K29</f>
        <v>76108</v>
      </c>
      <c r="L29" s="110"/>
      <c r="M29" s="131" t="s">
        <v>91</v>
      </c>
    </row>
    <row r="30" spans="1:256" s="60" customFormat="1" ht="31.5" x14ac:dyDescent="0.25">
      <c r="A30" s="119">
        <v>8</v>
      </c>
      <c r="B30" s="36" t="s">
        <v>93</v>
      </c>
      <c r="C30" s="35" t="s">
        <v>26</v>
      </c>
      <c r="D30" s="37">
        <v>1</v>
      </c>
      <c r="E30" s="56"/>
      <c r="F30" s="56"/>
      <c r="G30" s="35">
        <v>2584</v>
      </c>
      <c r="H30" s="110"/>
      <c r="I30" s="131" t="s">
        <v>91</v>
      </c>
      <c r="J30" s="56"/>
      <c r="K30" s="107">
        <f>G30+'январь оплата'!K30</f>
        <v>2584</v>
      </c>
      <c r="L30" s="110"/>
      <c r="M30" s="131" t="s">
        <v>91</v>
      </c>
    </row>
    <row r="31" spans="1:256" s="10" customFormat="1" ht="56.25" customHeight="1" x14ac:dyDescent="0.25">
      <c r="A31" s="120" t="s">
        <v>92</v>
      </c>
      <c r="B31" s="117" t="s">
        <v>14</v>
      </c>
      <c r="C31" s="35" t="s">
        <v>78</v>
      </c>
      <c r="D31" s="37"/>
      <c r="E31" s="56"/>
      <c r="F31" s="35"/>
      <c r="G31" s="35">
        <v>405</v>
      </c>
      <c r="H31" s="57"/>
      <c r="I31" s="55" t="s">
        <v>64</v>
      </c>
      <c r="J31" s="35"/>
      <c r="K31" s="107">
        <f>G31+'январь оплата'!K31</f>
        <v>2783</v>
      </c>
      <c r="L31" s="57"/>
      <c r="M31" s="55" t="s">
        <v>64</v>
      </c>
    </row>
    <row r="32" spans="1:256" s="10" customFormat="1" ht="81.75" customHeight="1" x14ac:dyDescent="0.25">
      <c r="A32" s="119">
        <v>10</v>
      </c>
      <c r="B32" s="117" t="s">
        <v>16</v>
      </c>
      <c r="C32" s="35" t="s">
        <v>45</v>
      </c>
      <c r="D32" s="35"/>
      <c r="E32" s="56"/>
      <c r="F32" s="56"/>
      <c r="G32" s="56">
        <v>34289</v>
      </c>
      <c r="H32" s="110"/>
      <c r="I32" s="118" t="s">
        <v>87</v>
      </c>
      <c r="J32" s="56"/>
      <c r="K32" s="107">
        <f>G32+'январь оплата'!K32</f>
        <v>47152</v>
      </c>
      <c r="L32" s="110"/>
      <c r="M32" s="118" t="s">
        <v>68</v>
      </c>
    </row>
    <row r="33" spans="1:256" s="23" customFormat="1" ht="9.75" customHeight="1" x14ac:dyDescent="0.25">
      <c r="A33" s="29"/>
      <c r="B33" s="53"/>
      <c r="C33" s="32"/>
      <c r="D33" s="54"/>
      <c r="E33" s="54"/>
      <c r="F33" s="32"/>
      <c r="G33" s="32"/>
      <c r="H33" s="31"/>
      <c r="I33" s="88"/>
      <c r="J33" s="32"/>
      <c r="K33" s="32"/>
      <c r="L33" s="31"/>
      <c r="M33" s="88"/>
    </row>
    <row r="34" spans="1:256" s="23" customFormat="1" ht="9.75" customHeight="1" x14ac:dyDescent="0.25">
      <c r="A34" s="29"/>
      <c r="B34" s="53"/>
      <c r="C34" s="32"/>
      <c r="D34" s="54"/>
      <c r="E34" s="54"/>
      <c r="F34" s="32"/>
      <c r="G34" s="32"/>
      <c r="H34" s="31"/>
      <c r="I34" s="88"/>
      <c r="J34" s="32"/>
      <c r="K34" s="32"/>
      <c r="L34" s="31"/>
      <c r="M34" s="88"/>
    </row>
    <row r="35" spans="1:256" s="132" customFormat="1" ht="18.75" x14ac:dyDescent="0.3">
      <c r="A35" s="213" t="s">
        <v>97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256" s="132" customFormat="1" ht="18.75" x14ac:dyDescent="0.3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256" s="132" customFormat="1" ht="18.75" x14ac:dyDescent="0.3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256" s="135" customFormat="1" ht="17.25" customHeight="1" x14ac:dyDescent="0.3">
      <c r="A38" s="212" t="s">
        <v>81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spans="1:256" s="135" customFormat="1" ht="6" customHeight="1" x14ac:dyDescent="0.3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</row>
    <row r="40" spans="1:256" s="75" customFormat="1" ht="6" customHeight="1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75" customFormat="1" ht="6" customHeight="1" x14ac:dyDescent="0.2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75" customFormat="1" ht="6" customHeight="1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75" customFormat="1" ht="6" customHeight="1" x14ac:dyDescent="0.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75" customFormat="1" ht="6" customHeight="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75" customFormat="1" ht="6" customHeight="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75" customFormat="1" ht="6" customHeight="1" x14ac:dyDescent="0.2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75" customFormat="1" ht="6" customHeight="1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75" customFormat="1" ht="6" customHeigh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75" customFormat="1" ht="6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75" customFormat="1" ht="6" customHeight="1" x14ac:dyDescent="0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75" customFormat="1" ht="6" customHeight="1" x14ac:dyDescent="0.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75" customFormat="1" ht="6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75" customFormat="1" ht="6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75" customFormat="1" ht="6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75" customFormat="1" ht="6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75" customFormat="1" ht="6" customHeight="1" x14ac:dyDescent="0.2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75" customFormat="1" ht="6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75" customFormat="1" ht="6" customHeight="1" x14ac:dyDescent="0.2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75" customFormat="1" ht="6" customHeight="1" x14ac:dyDescent="0.2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75" customFormat="1" ht="6" customHeight="1" x14ac:dyDescent="0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75" customFormat="1" ht="6" customHeight="1" x14ac:dyDescent="0.2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75" customFormat="1" ht="6" customHeight="1" x14ac:dyDescent="0.2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75" customFormat="1" ht="6" customHeight="1" x14ac:dyDescent="0.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75" customFormat="1" ht="6" customHeight="1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75" customFormat="1" ht="6" customHeight="1" x14ac:dyDescent="0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75" customFormat="1" ht="6" customHeight="1" x14ac:dyDescent="0.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75" customFormat="1" ht="6" customHeight="1" x14ac:dyDescent="0.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75" customFormat="1" ht="6" customHeight="1" x14ac:dyDescent="0.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75" customFormat="1" ht="6" customHeigh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75" customFormat="1" ht="6" customHeight="1" x14ac:dyDescent="0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75" customFormat="1" ht="6" customHeight="1" x14ac:dyDescent="0.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75" customFormat="1" ht="6" customHeight="1" x14ac:dyDescent="0.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75" customFormat="1" ht="6" customHeight="1" x14ac:dyDescent="0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75" customFormat="1" ht="6" customHeight="1" x14ac:dyDescent="0.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75" customFormat="1" ht="6" customHeight="1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75" customFormat="1" ht="6" customHeight="1" x14ac:dyDescent="0.2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75" customFormat="1" ht="6" customHeight="1" x14ac:dyDescent="0.2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75" customFormat="1" ht="6" customHeight="1" x14ac:dyDescent="0.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75" customFormat="1" ht="6" customHeight="1" x14ac:dyDescent="0.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75" customFormat="1" ht="6" customHeight="1" x14ac:dyDescent="0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75" customFormat="1" ht="6" customHeight="1" x14ac:dyDescent="0.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75" customFormat="1" ht="6" customHeight="1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75" customFormat="1" ht="6" customHeight="1" x14ac:dyDescent="0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75" customFormat="1" ht="6" customHeight="1" x14ac:dyDescent="0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75" customFormat="1" ht="6" customHeight="1" x14ac:dyDescent="0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75" customFormat="1" ht="6" customHeight="1" x14ac:dyDescent="0.2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75" customFormat="1" ht="6" customHeight="1" x14ac:dyDescent="0.2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75" customFormat="1" ht="6" customHeight="1" x14ac:dyDescent="0.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75" customFormat="1" ht="6" customHeight="1" x14ac:dyDescent="0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75" customFormat="1" ht="6" customHeight="1" x14ac:dyDescent="0.2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75" customFormat="1" ht="6" customHeight="1" x14ac:dyDescent="0.2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75" customFormat="1" ht="6" customHeight="1" x14ac:dyDescent="0.2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75" customFormat="1" ht="6" customHeight="1" x14ac:dyDescent="0.2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75" customFormat="1" ht="6" customHeight="1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75" customFormat="1" ht="6" customHeight="1" x14ac:dyDescent="0.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75" customFormat="1" ht="6" customHeight="1" x14ac:dyDescent="0.2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75" customFormat="1" ht="6" customHeight="1" x14ac:dyDescent="0.2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75" customFormat="1" ht="6" customHeight="1" x14ac:dyDescent="0.2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65" customFormat="1" ht="15" x14ac:dyDescent="0.25">
      <c r="A99" s="45" t="s">
        <v>98</v>
      </c>
      <c r="B99" s="46"/>
      <c r="C99" s="46"/>
      <c r="D99" s="47"/>
      <c r="E99" s="47"/>
      <c r="F99" s="48"/>
      <c r="G99" s="48"/>
      <c r="H99" s="46"/>
      <c r="I99" s="52"/>
      <c r="J99" s="48"/>
      <c r="K99" s="48"/>
      <c r="L99" s="46"/>
      <c r="M99" s="52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</row>
    <row r="100" spans="1:256" s="65" customFormat="1" ht="15" x14ac:dyDescent="0.25">
      <c r="A100" s="46" t="s">
        <v>53</v>
      </c>
      <c r="B100" s="46"/>
      <c r="C100" s="46"/>
      <c r="D100" s="47"/>
      <c r="E100" s="47"/>
      <c r="F100" s="48"/>
      <c r="G100" s="48"/>
      <c r="H100" s="46"/>
      <c r="I100" s="52"/>
      <c r="J100" s="48"/>
      <c r="K100" s="48"/>
      <c r="L100" s="46"/>
      <c r="M100" s="52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</row>
    <row r="101" spans="1:256" s="65" customFormat="1" ht="15" x14ac:dyDescent="0.25">
      <c r="A101" s="46" t="s">
        <v>54</v>
      </c>
      <c r="B101" s="46"/>
      <c r="C101" s="46"/>
      <c r="D101" s="47"/>
      <c r="E101" s="47"/>
      <c r="F101" s="48"/>
      <c r="G101" s="48"/>
      <c r="H101" s="46"/>
      <c r="I101" s="52"/>
      <c r="J101" s="48"/>
      <c r="K101" s="48"/>
      <c r="L101" s="46"/>
      <c r="M101" s="52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</row>
    <row r="102" spans="1:256" s="65" customFormat="1" ht="15" x14ac:dyDescent="0.25">
      <c r="C102" s="46"/>
      <c r="D102" s="47"/>
      <c r="E102" s="47"/>
      <c r="F102" s="48"/>
      <c r="G102" s="48"/>
      <c r="H102" s="46"/>
      <c r="I102" s="52"/>
      <c r="J102" s="48"/>
      <c r="K102" s="48"/>
      <c r="L102" s="46"/>
      <c r="M102" s="52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</row>
    <row r="103" spans="1:256" s="75" customFormat="1" x14ac:dyDescent="0.25">
      <c r="C103" s="10"/>
      <c r="D103" s="77"/>
      <c r="E103" s="77"/>
      <c r="F103" s="11"/>
      <c r="G103" s="11"/>
      <c r="H103" s="10"/>
      <c r="I103" s="52"/>
      <c r="J103" s="11"/>
      <c r="K103" s="11"/>
      <c r="L103" s="10"/>
      <c r="M103" s="52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</sheetData>
  <mergeCells count="13">
    <mergeCell ref="A38:M38"/>
    <mergeCell ref="A35:M35"/>
    <mergeCell ref="A1:M1"/>
    <mergeCell ref="A3:A4"/>
    <mergeCell ref="B3:B4"/>
    <mergeCell ref="C3:C4"/>
    <mergeCell ref="D3:E3"/>
    <mergeCell ref="F3:H3"/>
    <mergeCell ref="I3:I4"/>
    <mergeCell ref="J3:L3"/>
    <mergeCell ref="M3:M4"/>
    <mergeCell ref="I9:I11"/>
    <mergeCell ref="M9:M11"/>
  </mergeCells>
  <pageMargins left="0.78740157480314965" right="0.19685039370078741" top="0.78740157480314965" bottom="0.3937007874015748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view="pageBreakPreview" topLeftCell="A16" zoomScale="85" zoomScaleSheetLayoutView="85" workbookViewId="0">
      <selection sqref="A1:XFD1048576"/>
    </sheetView>
  </sheetViews>
  <sheetFormatPr defaultRowHeight="15.75" x14ac:dyDescent="0.25"/>
  <cols>
    <col min="1" max="1" width="5.7109375" style="10" customWidth="1"/>
    <col min="2" max="2" width="34.140625" style="10" customWidth="1"/>
    <col min="3" max="3" width="9.140625" style="10" customWidth="1"/>
    <col min="4" max="4" width="9" style="127" customWidth="1"/>
    <col min="5" max="5" width="13.5703125" style="127" customWidth="1"/>
    <col min="6" max="6" width="12.140625" style="11" customWidth="1"/>
    <col min="7" max="7" width="11" style="11" customWidth="1"/>
    <col min="8" max="8" width="10.28515625" style="10" customWidth="1"/>
    <col min="9" max="9" width="26.28515625" style="14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24.5703125" style="14" customWidth="1"/>
    <col min="14" max="256" width="9.140625" style="10" customWidth="1"/>
    <col min="257" max="16384" width="9.140625" style="130"/>
  </cols>
  <sheetData>
    <row r="1" spans="1:256" ht="34.5" customHeight="1" x14ac:dyDescent="0.25">
      <c r="A1" s="210" t="s">
        <v>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56" ht="12" customHeight="1" x14ac:dyDescent="0.25">
      <c r="A2" s="1"/>
      <c r="D2" s="23"/>
      <c r="E2" s="23"/>
      <c r="F2" s="2"/>
      <c r="G2" s="3"/>
      <c r="H2" s="3"/>
      <c r="I2" s="3"/>
      <c r="J2" s="2"/>
      <c r="K2" s="3"/>
      <c r="M2" s="3"/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100</v>
      </c>
      <c r="G3" s="204"/>
      <c r="H3" s="204"/>
      <c r="I3" s="205" t="s">
        <v>9</v>
      </c>
      <c r="J3" s="199" t="s">
        <v>101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129" t="s">
        <v>4</v>
      </c>
      <c r="E4" s="126" t="s">
        <v>5</v>
      </c>
      <c r="F4" s="126" t="s">
        <v>6</v>
      </c>
      <c r="G4" s="126" t="s">
        <v>7</v>
      </c>
      <c r="H4" s="126" t="s">
        <v>8</v>
      </c>
      <c r="I4" s="206"/>
      <c r="J4" s="126" t="s">
        <v>6</v>
      </c>
      <c r="K4" s="126" t="s">
        <v>7</v>
      </c>
      <c r="L4" s="126" t="s">
        <v>8</v>
      </c>
      <c r="M4" s="206"/>
    </row>
    <row r="5" spans="1:256" s="99" customFormat="1" ht="34.5" customHeight="1" x14ac:dyDescent="0.25">
      <c r="A5" s="93"/>
      <c r="B5" s="94" t="s">
        <v>76</v>
      </c>
      <c r="C5" s="95"/>
      <c r="D5" s="94"/>
      <c r="E5" s="96">
        <f>E6+E22</f>
        <v>2368581</v>
      </c>
      <c r="F5" s="96">
        <f>F6+F22</f>
        <v>3000</v>
      </c>
      <c r="G5" s="96">
        <f>G6+G22</f>
        <v>2988</v>
      </c>
      <c r="H5" s="97"/>
      <c r="I5" s="98"/>
      <c r="J5" s="96">
        <f>J6+J22</f>
        <v>4000</v>
      </c>
      <c r="K5" s="96">
        <f>K6+K22</f>
        <v>46337</v>
      </c>
      <c r="L5" s="97"/>
      <c r="M5" s="98"/>
    </row>
    <row r="6" spans="1:256" s="27" customFormat="1" ht="18" customHeight="1" x14ac:dyDescent="0.25">
      <c r="A6" s="129"/>
      <c r="B6" s="38" t="s">
        <v>75</v>
      </c>
      <c r="C6" s="63"/>
      <c r="D6" s="42"/>
      <c r="E6" s="43">
        <f>E7+E14+E18+E21</f>
        <v>2110000</v>
      </c>
      <c r="F6" s="43">
        <f>F7+F14+F18+F21</f>
        <v>3000</v>
      </c>
      <c r="G6" s="43">
        <f>G7+G14+G18+G21</f>
        <v>2988</v>
      </c>
      <c r="H6" s="6">
        <f>G6/F6-100%</f>
        <v>-4.0000000000000036E-3</v>
      </c>
      <c r="I6" s="72"/>
      <c r="J6" s="43">
        <f>J7+J14+J18+J21</f>
        <v>4000</v>
      </c>
      <c r="K6" s="43">
        <f>K7+K14+K18+K21</f>
        <v>4003</v>
      </c>
      <c r="L6" s="6">
        <f>K6/J6-100%</f>
        <v>7.5000000000002842E-4</v>
      </c>
      <c r="M6" s="72"/>
    </row>
    <row r="7" spans="1:256" s="23" customFormat="1" ht="81" customHeight="1" x14ac:dyDescent="0.25">
      <c r="A7" s="73">
        <v>1</v>
      </c>
      <c r="B7" s="39" t="s">
        <v>10</v>
      </c>
      <c r="C7" s="40"/>
      <c r="D7" s="40"/>
      <c r="E7" s="41">
        <f>E8+E9+E10+E11+E12+E13</f>
        <v>1302000</v>
      </c>
      <c r="F7" s="41">
        <f t="shared" ref="F7:G7" si="0">F8+F9+F10+F11+F12+F13</f>
        <v>0</v>
      </c>
      <c r="G7" s="41">
        <f t="shared" si="0"/>
        <v>58</v>
      </c>
      <c r="H7" s="6"/>
      <c r="I7" s="50"/>
      <c r="J7" s="41">
        <f t="shared" ref="J7:K7" si="1">J8+J9+J10+J11+J12+J13</f>
        <v>0</v>
      </c>
      <c r="K7" s="41">
        <f t="shared" si="1"/>
        <v>116</v>
      </c>
      <c r="L7" s="6"/>
      <c r="M7" s="50"/>
    </row>
    <row r="8" spans="1:256" s="64" customFormat="1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v>324700</v>
      </c>
      <c r="F8" s="9"/>
      <c r="G8" s="5">
        <v>58</v>
      </c>
      <c r="H8" s="6"/>
      <c r="I8" s="55" t="s">
        <v>71</v>
      </c>
      <c r="J8" s="9">
        <f>F8+'январь по актам'!J8</f>
        <v>0</v>
      </c>
      <c r="K8" s="9">
        <f>G8+'январь по актам'!K8</f>
        <v>116</v>
      </c>
      <c r="L8" s="6"/>
      <c r="M8" s="55" t="s">
        <v>71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64" customFormat="1" ht="31.5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v>291700</v>
      </c>
      <c r="F9" s="5"/>
      <c r="G9" s="5"/>
      <c r="H9" s="6"/>
      <c r="I9" s="12"/>
      <c r="J9" s="9">
        <f>F9+'январь по актам'!J9</f>
        <v>0</v>
      </c>
      <c r="K9" s="9">
        <f>G9+'январь по актам'!K9</f>
        <v>0</v>
      </c>
      <c r="L9" s="6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64" customFormat="1" ht="35.25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v>187900</v>
      </c>
      <c r="F10" s="5"/>
      <c r="G10" s="5"/>
      <c r="H10" s="6"/>
      <c r="I10" s="12"/>
      <c r="J10" s="9">
        <f>F10+'январь по актам'!J10</f>
        <v>0</v>
      </c>
      <c r="K10" s="9">
        <f>G10+'январь по актам'!K10</f>
        <v>0</v>
      </c>
      <c r="L10" s="6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64" customFormat="1" ht="31.5" x14ac:dyDescent="0.25">
      <c r="A11" s="7" t="s">
        <v>49</v>
      </c>
      <c r="B11" s="33" t="s">
        <v>21</v>
      </c>
      <c r="C11" s="35" t="s">
        <v>26</v>
      </c>
      <c r="D11" s="37">
        <v>1</v>
      </c>
      <c r="E11" s="9">
        <v>251300</v>
      </c>
      <c r="F11" s="5"/>
      <c r="G11" s="5"/>
      <c r="H11" s="6"/>
      <c r="I11" s="12"/>
      <c r="J11" s="9">
        <f>F11+'январь по актам'!J11</f>
        <v>0</v>
      </c>
      <c r="K11" s="9">
        <f>G11+'январь по актам'!K11</f>
        <v>0</v>
      </c>
      <c r="L11" s="6"/>
      <c r="M11" s="1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4" customFormat="1" ht="74.25" customHeight="1" x14ac:dyDescent="0.25">
      <c r="A12" s="7" t="s">
        <v>50</v>
      </c>
      <c r="B12" s="33" t="s">
        <v>60</v>
      </c>
      <c r="C12" s="35" t="s">
        <v>13</v>
      </c>
      <c r="D12" s="35">
        <v>22.1</v>
      </c>
      <c r="E12" s="5">
        <v>146400</v>
      </c>
      <c r="F12" s="5"/>
      <c r="G12" s="5"/>
      <c r="H12" s="6"/>
      <c r="I12" s="26"/>
      <c r="J12" s="9">
        <f>F12+'январь по актам'!J12</f>
        <v>0</v>
      </c>
      <c r="K12" s="9">
        <f>G12+'январь по актам'!K12</f>
        <v>0</v>
      </c>
      <c r="L12" s="6"/>
      <c r="M12" s="2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v>100000</v>
      </c>
      <c r="F13" s="56"/>
      <c r="G13" s="35"/>
      <c r="H13" s="6"/>
      <c r="I13" s="62"/>
      <c r="J13" s="9">
        <f>F13+'январь по актам'!J13</f>
        <v>0</v>
      </c>
      <c r="K13" s="9">
        <f>G13+'январь по актам'!K13</f>
        <v>0</v>
      </c>
      <c r="L13" s="6"/>
      <c r="M13" s="62"/>
    </row>
    <row r="14" spans="1:256" s="23" customFormat="1" ht="54.75" customHeight="1" x14ac:dyDescent="0.25">
      <c r="A14" s="74">
        <v>2</v>
      </c>
      <c r="B14" s="15" t="s">
        <v>14</v>
      </c>
      <c r="C14" s="41" t="s">
        <v>15</v>
      </c>
      <c r="D14" s="86">
        <f>D15+D16+D17</f>
        <v>9</v>
      </c>
      <c r="E14" s="87">
        <f t="shared" ref="E14" si="2">E15+E16+E17</f>
        <v>120500</v>
      </c>
      <c r="F14" s="17"/>
      <c r="G14" s="17"/>
      <c r="H14" s="6"/>
      <c r="I14" s="12"/>
      <c r="J14" s="9">
        <f>F14+'январь по актам'!J14</f>
        <v>0</v>
      </c>
      <c r="K14" s="9">
        <f>G14+'январь по актам'!K14</f>
        <v>0</v>
      </c>
      <c r="L14" s="6"/>
      <c r="M14" s="12"/>
    </row>
    <row r="15" spans="1:256" s="10" customFormat="1" ht="22.5" customHeight="1" x14ac:dyDescent="0.25">
      <c r="A15" s="79" t="s">
        <v>35</v>
      </c>
      <c r="B15" s="80" t="s">
        <v>40</v>
      </c>
      <c r="C15" s="5" t="s">
        <v>15</v>
      </c>
      <c r="D15" s="28">
        <v>2</v>
      </c>
      <c r="E15" s="9">
        <v>45600</v>
      </c>
      <c r="F15" s="5"/>
      <c r="G15" s="5"/>
      <c r="H15" s="24"/>
      <c r="I15" s="12"/>
      <c r="J15" s="9">
        <f>F15+'январь по актам'!J15</f>
        <v>0</v>
      </c>
      <c r="K15" s="9">
        <f>G15+'январь по актам'!K15</f>
        <v>0</v>
      </c>
      <c r="L15" s="24"/>
      <c r="M15" s="12"/>
    </row>
    <row r="16" spans="1:256" s="10" customFormat="1" ht="22.5" customHeight="1" x14ac:dyDescent="0.25">
      <c r="A16" s="79" t="s">
        <v>37</v>
      </c>
      <c r="B16" s="80" t="s">
        <v>41</v>
      </c>
      <c r="C16" s="5" t="s">
        <v>15</v>
      </c>
      <c r="D16" s="28">
        <v>4</v>
      </c>
      <c r="E16" s="9">
        <v>34900</v>
      </c>
      <c r="F16" s="5"/>
      <c r="G16" s="5"/>
      <c r="H16" s="24"/>
      <c r="I16" s="12"/>
      <c r="J16" s="9">
        <f>F16+'январь по актам'!J16</f>
        <v>0</v>
      </c>
      <c r="K16" s="9">
        <f>G16+'январь по актам'!K16</f>
        <v>0</v>
      </c>
      <c r="L16" s="24"/>
      <c r="M16" s="12"/>
    </row>
    <row r="17" spans="1:256" s="10" customFormat="1" ht="31.5" customHeight="1" x14ac:dyDescent="0.25">
      <c r="A17" s="61" t="s">
        <v>36</v>
      </c>
      <c r="B17" s="80" t="s">
        <v>42</v>
      </c>
      <c r="C17" s="5" t="s">
        <v>15</v>
      </c>
      <c r="D17" s="28">
        <v>3</v>
      </c>
      <c r="E17" s="9">
        <v>40000</v>
      </c>
      <c r="F17" s="5"/>
      <c r="G17" s="5"/>
      <c r="H17" s="24"/>
      <c r="I17" s="12"/>
      <c r="J17" s="9">
        <f>F17+'январь по актам'!J17</f>
        <v>0</v>
      </c>
      <c r="K17" s="9">
        <f>G17+'январь по актам'!K17</f>
        <v>0</v>
      </c>
      <c r="L17" s="24"/>
      <c r="M17" s="12"/>
    </row>
    <row r="18" spans="1:256" s="23" customFormat="1" ht="48" customHeight="1" x14ac:dyDescent="0.25">
      <c r="A18" s="74">
        <v>3</v>
      </c>
      <c r="B18" s="15" t="s">
        <v>16</v>
      </c>
      <c r="C18" s="4" t="s">
        <v>17</v>
      </c>
      <c r="D18" s="17">
        <v>2580</v>
      </c>
      <c r="E18" s="17">
        <f>E19+E20</f>
        <v>633700</v>
      </c>
      <c r="F18" s="17">
        <f t="shared" ref="F18:G18" si="3">F19+F20</f>
        <v>3000</v>
      </c>
      <c r="G18" s="17">
        <f t="shared" si="3"/>
        <v>2930</v>
      </c>
      <c r="H18" s="6">
        <f>G18/F18-100%</f>
        <v>-2.3333333333333317E-2</v>
      </c>
      <c r="I18" s="13"/>
      <c r="J18" s="17">
        <f>F18+'январь по актам'!J18</f>
        <v>4000</v>
      </c>
      <c r="K18" s="17">
        <f>G18+'январь по актам'!K18</f>
        <v>3887</v>
      </c>
      <c r="L18" s="6">
        <f>K18/J18-100%</f>
        <v>-2.8249999999999997E-2</v>
      </c>
      <c r="M18" s="13"/>
    </row>
    <row r="19" spans="1:256" s="10" customFormat="1" ht="31.5" customHeight="1" x14ac:dyDescent="0.25">
      <c r="A19" s="61" t="s">
        <v>43</v>
      </c>
      <c r="B19" s="80" t="s">
        <v>38</v>
      </c>
      <c r="C19" s="5" t="s">
        <v>17</v>
      </c>
      <c r="D19" s="9">
        <v>2580</v>
      </c>
      <c r="E19" s="9">
        <v>148400</v>
      </c>
      <c r="F19" s="9">
        <v>3000</v>
      </c>
      <c r="G19" s="9">
        <v>2930</v>
      </c>
      <c r="H19" s="6">
        <f t="shared" ref="H19" si="4">G19/F19-100%</f>
        <v>-2.3333333333333317E-2</v>
      </c>
      <c r="I19" s="13" t="s">
        <v>69</v>
      </c>
      <c r="J19" s="9">
        <f>F19+'январь по актам'!J19</f>
        <v>4000</v>
      </c>
      <c r="K19" s="9">
        <f>G19+'январь по актам'!K19</f>
        <v>3887</v>
      </c>
      <c r="L19" s="24">
        <f t="shared" ref="L19" si="5">K19/J19-100%</f>
        <v>-2.8249999999999997E-2</v>
      </c>
      <c r="M19" s="13" t="s">
        <v>69</v>
      </c>
    </row>
    <row r="20" spans="1:256" s="10" customFormat="1" ht="59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v>485300</v>
      </c>
      <c r="F20" s="9"/>
      <c r="G20" s="9"/>
      <c r="H20" s="6"/>
      <c r="I20" s="13"/>
      <c r="J20" s="9">
        <f>F20+'январь по актам'!J20</f>
        <v>0</v>
      </c>
      <c r="K20" s="9">
        <f>G20+'январь по актам'!K20</f>
        <v>0</v>
      </c>
      <c r="L20" s="6"/>
      <c r="M20" s="13"/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v>53800</v>
      </c>
      <c r="F21" s="4"/>
      <c r="G21" s="4"/>
      <c r="H21" s="6"/>
      <c r="I21" s="13"/>
      <c r="J21" s="9">
        <f>F21+'январь по актам'!J21</f>
        <v>0</v>
      </c>
      <c r="K21" s="9">
        <f>G21+'январь по актам'!K21</f>
        <v>0</v>
      </c>
      <c r="L21" s="6"/>
      <c r="M21" s="13"/>
    </row>
    <row r="22" spans="1:256" s="27" customFormat="1" ht="27" customHeight="1" x14ac:dyDescent="0.25">
      <c r="A22" s="19" t="s">
        <v>77</v>
      </c>
      <c r="B22" s="20"/>
      <c r="C22" s="21"/>
      <c r="D22" s="21"/>
      <c r="E22" s="18">
        <f>E23+E24+E25+E26+E27+E28</f>
        <v>258581</v>
      </c>
      <c r="F22" s="18">
        <f t="shared" ref="F22:G22" si="6">F23+F24+F25+F26+F27+F28</f>
        <v>0</v>
      </c>
      <c r="G22" s="18">
        <f t="shared" si="6"/>
        <v>0</v>
      </c>
      <c r="H22" s="25"/>
      <c r="I22" s="59"/>
      <c r="J22" s="18">
        <f t="shared" ref="J22:K22" si="7">J23+J24+J25+J26+J27+J28</f>
        <v>0</v>
      </c>
      <c r="K22" s="18">
        <f t="shared" si="7"/>
        <v>42334</v>
      </c>
      <c r="L22" s="25"/>
      <c r="M22" s="22"/>
    </row>
    <row r="23" spans="1:256" s="64" customFormat="1" ht="64.5" customHeight="1" x14ac:dyDescent="0.25">
      <c r="A23" s="89">
        <v>1</v>
      </c>
      <c r="B23" s="100" t="s">
        <v>55</v>
      </c>
      <c r="C23" s="83" t="s">
        <v>26</v>
      </c>
      <c r="D23" s="84">
        <v>1</v>
      </c>
      <c r="E23" s="85"/>
      <c r="F23" s="85"/>
      <c r="G23" s="90"/>
      <c r="H23" s="91"/>
      <c r="I23" s="92"/>
      <c r="J23" s="85"/>
      <c r="K23" s="9">
        <f>G23+'январь по актам'!K23</f>
        <v>42334</v>
      </c>
      <c r="L23" s="91"/>
      <c r="M23" s="92" t="s">
        <v>70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64" customFormat="1" ht="104.25" customHeight="1" x14ac:dyDescent="0.25">
      <c r="A24" s="126">
        <v>2</v>
      </c>
      <c r="B24" s="33" t="s">
        <v>80</v>
      </c>
      <c r="C24" s="35" t="s">
        <v>12</v>
      </c>
      <c r="D24" s="37">
        <v>1</v>
      </c>
      <c r="E24" s="56">
        <v>196205</v>
      </c>
      <c r="F24" s="56"/>
      <c r="G24" s="35"/>
      <c r="H24" s="57"/>
      <c r="I24" s="55"/>
      <c r="J24" s="56"/>
      <c r="K24" s="9">
        <f>G24+'январь по актам'!K24</f>
        <v>0</v>
      </c>
      <c r="L24" s="57"/>
      <c r="M24" s="5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64" customFormat="1" ht="52.5" customHeight="1" x14ac:dyDescent="0.25">
      <c r="A25" s="126">
        <v>3</v>
      </c>
      <c r="B25" s="36" t="s">
        <v>56</v>
      </c>
      <c r="C25" s="35" t="s">
        <v>26</v>
      </c>
      <c r="D25" s="37">
        <v>1</v>
      </c>
      <c r="E25" s="56">
        <v>62376</v>
      </c>
      <c r="F25" s="56"/>
      <c r="G25" s="35"/>
      <c r="H25" s="57"/>
      <c r="I25" s="55"/>
      <c r="J25" s="56"/>
      <c r="K25" s="9">
        <f>G25+'январь по актам'!K25</f>
        <v>0</v>
      </c>
      <c r="L25" s="57"/>
      <c r="M25" s="5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64" customFormat="1" ht="31.5" x14ac:dyDescent="0.25">
      <c r="A26" s="126">
        <v>4</v>
      </c>
      <c r="B26" s="36" t="s">
        <v>58</v>
      </c>
      <c r="C26" s="35" t="s">
        <v>26</v>
      </c>
      <c r="D26" s="37">
        <v>1</v>
      </c>
      <c r="E26" s="56"/>
      <c r="F26" s="56"/>
      <c r="G26" s="35"/>
      <c r="H26" s="57"/>
      <c r="I26" s="55"/>
      <c r="J26" s="56"/>
      <c r="K26" s="9">
        <f>G26+'январь по актам'!K26</f>
        <v>0</v>
      </c>
      <c r="L26" s="57"/>
      <c r="M26" s="5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64" customFormat="1" ht="31.5" x14ac:dyDescent="0.25">
      <c r="A27" s="126">
        <v>5</v>
      </c>
      <c r="B27" s="36" t="s">
        <v>59</v>
      </c>
      <c r="C27" s="35" t="s">
        <v>13</v>
      </c>
      <c r="D27" s="37"/>
      <c r="E27" s="56"/>
      <c r="F27" s="56"/>
      <c r="G27" s="35"/>
      <c r="H27" s="57"/>
      <c r="I27" s="55"/>
      <c r="J27" s="56"/>
      <c r="K27" s="9">
        <f>G27+'январь по актам'!K27</f>
        <v>0</v>
      </c>
      <c r="L27" s="5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64" customFormat="1" ht="45.75" customHeight="1" x14ac:dyDescent="0.25">
      <c r="A28" s="126">
        <v>6</v>
      </c>
      <c r="B28" s="36" t="s">
        <v>61</v>
      </c>
      <c r="C28" s="35" t="s">
        <v>62</v>
      </c>
      <c r="D28" s="37">
        <v>1</v>
      </c>
      <c r="E28" s="56"/>
      <c r="F28" s="56"/>
      <c r="G28" s="35"/>
      <c r="H28" s="57"/>
      <c r="I28" s="55"/>
      <c r="J28" s="56"/>
      <c r="K28" s="9">
        <f>G28+'январь по актам'!K28</f>
        <v>0</v>
      </c>
      <c r="L28" s="57"/>
      <c r="M28" s="5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30" spans="1:256" s="23" customFormat="1" x14ac:dyDescent="0.25">
      <c r="A30" s="29"/>
      <c r="B30" s="53"/>
      <c r="C30" s="32"/>
      <c r="D30" s="54"/>
      <c r="E30" s="54"/>
      <c r="F30" s="32"/>
      <c r="G30" s="32"/>
      <c r="H30" s="31"/>
      <c r="I30" s="88"/>
      <c r="J30" s="32"/>
      <c r="K30" s="32"/>
      <c r="L30" s="31"/>
      <c r="M30" s="88"/>
    </row>
    <row r="31" spans="1:256" s="64" customFormat="1" x14ac:dyDescent="0.25">
      <c r="A31" s="201" t="s">
        <v>97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75" customFormat="1" ht="17.25" customHeight="1" x14ac:dyDescent="0.25">
      <c r="A32" s="127"/>
      <c r="B32" s="10" t="s">
        <v>20</v>
      </c>
      <c r="C32" s="127"/>
      <c r="D32" s="127"/>
      <c r="E32" s="127"/>
      <c r="F32" s="127"/>
      <c r="G32" s="127"/>
      <c r="H32" s="127"/>
      <c r="I32" s="51"/>
      <c r="J32" s="11"/>
      <c r="K32" s="30"/>
      <c r="L32" s="10"/>
      <c r="M32" s="5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75" customFormat="1" ht="17.25" customHeight="1" x14ac:dyDescent="0.25">
      <c r="A33" s="127"/>
      <c r="B33" s="10"/>
      <c r="C33" s="127"/>
      <c r="D33" s="127"/>
      <c r="E33" s="127"/>
      <c r="F33" s="127"/>
      <c r="G33" s="127"/>
      <c r="H33" s="127"/>
      <c r="I33" s="51"/>
      <c r="J33" s="11"/>
      <c r="K33" s="30"/>
      <c r="L33" s="10"/>
      <c r="M33" s="52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75" customFormat="1" ht="17.25" customHeight="1" x14ac:dyDescent="0.25">
      <c r="A34" s="202" t="s">
        <v>27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75" customFormat="1" ht="17.25" customHeight="1" x14ac:dyDescent="0.2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75" customFormat="1" ht="17.25" customHeight="1" x14ac:dyDescent="0.2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5" customFormat="1" ht="15" x14ac:dyDescent="0.25">
      <c r="A37" s="45" t="s">
        <v>98</v>
      </c>
      <c r="B37" s="46"/>
      <c r="C37" s="46"/>
      <c r="D37" s="47"/>
      <c r="E37" s="47"/>
      <c r="F37" s="48"/>
      <c r="G37" s="48"/>
      <c r="H37" s="46"/>
      <c r="I37" s="52"/>
      <c r="J37" s="48"/>
      <c r="K37" s="48"/>
      <c r="L37" s="46"/>
      <c r="M37" s="52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s="65" customFormat="1" ht="15" x14ac:dyDescent="0.25">
      <c r="A38" s="46" t="s">
        <v>53</v>
      </c>
      <c r="B38" s="46"/>
      <c r="C38" s="46"/>
      <c r="D38" s="47"/>
      <c r="E38" s="47"/>
      <c r="F38" s="48"/>
      <c r="G38" s="48"/>
      <c r="H38" s="46"/>
      <c r="I38" s="52"/>
      <c r="J38" s="48"/>
      <c r="K38" s="48"/>
      <c r="L38" s="46"/>
      <c r="M38" s="52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65" customFormat="1" ht="15" x14ac:dyDescent="0.25">
      <c r="A39" s="46" t="s">
        <v>54</v>
      </c>
      <c r="B39" s="46"/>
      <c r="C39" s="46"/>
      <c r="D39" s="47"/>
      <c r="E39" s="47"/>
      <c r="F39" s="48"/>
      <c r="G39" s="48"/>
      <c r="H39" s="46"/>
      <c r="I39" s="52"/>
      <c r="J39" s="48"/>
      <c r="K39" s="48"/>
      <c r="L39" s="46"/>
      <c r="M39" s="52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65" customFormat="1" ht="15" x14ac:dyDescent="0.25">
      <c r="C40" s="46"/>
      <c r="D40" s="47"/>
      <c r="E40" s="47"/>
      <c r="F40" s="48"/>
      <c r="G40" s="48"/>
      <c r="H40" s="46"/>
      <c r="I40" s="52"/>
      <c r="J40" s="48"/>
      <c r="K40" s="48"/>
      <c r="L40" s="46"/>
      <c r="M40" s="52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s="75" customFormat="1" x14ac:dyDescent="0.25">
      <c r="C41" s="10"/>
      <c r="D41" s="127"/>
      <c r="E41" s="127"/>
      <c r="F41" s="11"/>
      <c r="G41" s="11"/>
      <c r="H41" s="10"/>
      <c r="I41" s="52"/>
      <c r="J41" s="11"/>
      <c r="K41" s="11"/>
      <c r="L41" s="10"/>
      <c r="M41" s="5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64" customFormat="1" x14ac:dyDescent="0.25">
      <c r="A42" s="10"/>
      <c r="B42" s="10"/>
      <c r="C42" s="10"/>
      <c r="D42" s="127"/>
      <c r="E42" s="127"/>
      <c r="F42" s="11"/>
      <c r="G42" s="11"/>
      <c r="H42" s="10"/>
      <c r="I42" s="52"/>
      <c r="J42" s="11"/>
      <c r="K42" s="11"/>
      <c r="L42" s="10"/>
      <c r="M42" s="5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64" customFormat="1" x14ac:dyDescent="0.25">
      <c r="A43" s="10"/>
      <c r="B43" s="10"/>
      <c r="C43" s="10"/>
      <c r="D43" s="127"/>
      <c r="E43" s="127"/>
      <c r="F43" s="11"/>
      <c r="G43" s="11"/>
      <c r="H43" s="10"/>
      <c r="I43" s="52"/>
      <c r="J43" s="11"/>
      <c r="K43" s="11"/>
      <c r="L43" s="10"/>
      <c r="M43" s="5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64" customFormat="1" x14ac:dyDescent="0.25">
      <c r="A44" s="10"/>
      <c r="B44" s="10"/>
      <c r="C44" s="10"/>
      <c r="D44" s="127"/>
      <c r="E44" s="127"/>
      <c r="F44" s="11"/>
      <c r="G44" s="11"/>
      <c r="H44" s="10"/>
      <c r="I44" s="52"/>
      <c r="J44" s="11"/>
      <c r="K44" s="11"/>
      <c r="L44" s="10"/>
      <c r="M44" s="5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</sheetData>
  <mergeCells count="11">
    <mergeCell ref="A31:M31"/>
    <mergeCell ref="A34:M34"/>
    <mergeCell ref="A1:M1"/>
    <mergeCell ref="A3:A4"/>
    <mergeCell ref="B3:B4"/>
    <mergeCell ref="C3:C4"/>
    <mergeCell ref="D3:E3"/>
    <mergeCell ref="F3:H3"/>
    <mergeCell ref="I3:I4"/>
    <mergeCell ref="J3:L3"/>
    <mergeCell ref="M3:M4"/>
  </mergeCells>
  <pageMargins left="0.78740157480314965" right="0.19685039370078741" top="0.78740157480314965" bottom="0.3937007874015748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view="pageBreakPreview" topLeftCell="A22" zoomScaleSheetLayoutView="100" workbookViewId="0">
      <selection activeCell="A19" sqref="A1:XFD1048576"/>
    </sheetView>
  </sheetViews>
  <sheetFormatPr defaultRowHeight="15.75" x14ac:dyDescent="0.25"/>
  <cols>
    <col min="1" max="1" width="4.85546875" style="10" customWidth="1"/>
    <col min="2" max="2" width="33.85546875" style="10" customWidth="1"/>
    <col min="3" max="3" width="9.140625" style="10" customWidth="1"/>
    <col min="4" max="4" width="9" style="138" customWidth="1"/>
    <col min="5" max="5" width="13.5703125" style="138" customWidth="1"/>
    <col min="6" max="6" width="12.140625" style="11" customWidth="1"/>
    <col min="7" max="7" width="11" style="11" customWidth="1"/>
    <col min="8" max="8" width="10.28515625" style="10" customWidth="1"/>
    <col min="9" max="9" width="26.85546875" style="52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30.42578125" style="52" customWidth="1"/>
    <col min="14" max="256" width="9.140625" style="10" customWidth="1"/>
    <col min="257" max="16384" width="9.140625" style="64"/>
  </cols>
  <sheetData>
    <row r="1" spans="1:256" ht="21.75" customHeight="1" x14ac:dyDescent="0.25">
      <c r="A1" s="197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56" ht="12" customHeight="1" x14ac:dyDescent="0.25">
      <c r="A2" s="1"/>
      <c r="D2" s="23"/>
      <c r="E2" s="23"/>
      <c r="F2" s="2"/>
      <c r="G2" s="3"/>
      <c r="H2" s="3"/>
      <c r="I2" s="49"/>
      <c r="J2" s="2"/>
      <c r="K2" s="3"/>
      <c r="M2" s="49" t="s">
        <v>0</v>
      </c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105</v>
      </c>
      <c r="G3" s="204"/>
      <c r="H3" s="204"/>
      <c r="I3" s="205" t="s">
        <v>9</v>
      </c>
      <c r="J3" s="199" t="s">
        <v>104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140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206"/>
      <c r="J4" s="137" t="s">
        <v>6</v>
      </c>
      <c r="K4" s="137" t="s">
        <v>7</v>
      </c>
      <c r="L4" s="137" t="s">
        <v>8</v>
      </c>
      <c r="M4" s="206"/>
    </row>
    <row r="5" spans="1:256" s="99" customFormat="1" ht="32.25" customHeight="1" x14ac:dyDescent="0.25">
      <c r="A5" s="93"/>
      <c r="B5" s="94" t="s">
        <v>76</v>
      </c>
      <c r="C5" s="95"/>
      <c r="D5" s="94"/>
      <c r="E5" s="96">
        <f>E6+E22</f>
        <v>2483699</v>
      </c>
      <c r="F5" s="96">
        <f>F6+F22</f>
        <v>304102</v>
      </c>
      <c r="G5" s="96">
        <f>G6+G22</f>
        <v>27677</v>
      </c>
      <c r="H5" s="97">
        <f>G5/F5-100%</f>
        <v>-0.90898777383904084</v>
      </c>
      <c r="I5" s="98"/>
      <c r="J5" s="96">
        <f>J6+J22</f>
        <v>884467</v>
      </c>
      <c r="K5" s="96">
        <f>K6+K22</f>
        <v>268139</v>
      </c>
      <c r="L5" s="97">
        <f>K5/J5-100%</f>
        <v>-0.69683549527568589</v>
      </c>
      <c r="M5" s="98"/>
    </row>
    <row r="6" spans="1:256" s="27" customFormat="1" ht="18" customHeight="1" x14ac:dyDescent="0.25">
      <c r="A6" s="140"/>
      <c r="B6" s="38" t="s">
        <v>79</v>
      </c>
      <c r="C6" s="63"/>
      <c r="D6" s="42"/>
      <c r="E6" s="43">
        <f>E7+E14+E18+E21</f>
        <v>2363200</v>
      </c>
      <c r="F6" s="43">
        <f>F7+F14+F18+F21</f>
        <v>304102</v>
      </c>
      <c r="G6" s="43">
        <f>G7+G14+G18+G21</f>
        <v>9072</v>
      </c>
      <c r="H6" s="44">
        <f>G6/F6-100%</f>
        <v>-0.97016790419004151</v>
      </c>
      <c r="I6" s="72"/>
      <c r="J6" s="43">
        <f>J7+J14+J18+J21</f>
        <v>884467</v>
      </c>
      <c r="K6" s="43">
        <f>K7+K14+K18+K21</f>
        <v>35281</v>
      </c>
      <c r="L6" s="44">
        <f>K6/J6-100%</f>
        <v>-0.96011043939457319</v>
      </c>
      <c r="M6" s="72"/>
    </row>
    <row r="7" spans="1:256" s="23" customFormat="1" ht="69.75" customHeight="1" x14ac:dyDescent="0.25">
      <c r="A7" s="73">
        <v>1</v>
      </c>
      <c r="B7" s="39" t="s">
        <v>10</v>
      </c>
      <c r="C7" s="40"/>
      <c r="D7" s="40"/>
      <c r="E7" s="41">
        <f>E8+E9+E10+E11+E12+E13</f>
        <v>1458240</v>
      </c>
      <c r="F7" s="41">
        <f t="shared" ref="F7:G7" si="0">F8+F9+F10+F11+F12+F13</f>
        <v>194592</v>
      </c>
      <c r="G7" s="41">
        <f t="shared" si="0"/>
        <v>8333</v>
      </c>
      <c r="H7" s="6">
        <f>G7/F7-100%</f>
        <v>-0.95717706791646107</v>
      </c>
      <c r="I7" s="50"/>
      <c r="J7" s="41">
        <f>F7+'февраль оплата '!J7</f>
        <v>647553</v>
      </c>
      <c r="K7" s="41">
        <f>G7+'февраль оплата '!K7</f>
        <v>34542</v>
      </c>
      <c r="L7" s="24">
        <f>K7/J7-100%</f>
        <v>-0.94665764809984665</v>
      </c>
      <c r="M7" s="50"/>
    </row>
    <row r="8" spans="1:256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f>324700*1.12</f>
        <v>363664.00000000006</v>
      </c>
      <c r="F8" s="5">
        <v>40380</v>
      </c>
      <c r="G8" s="5"/>
      <c r="H8" s="6">
        <f>G8/F8-100%</f>
        <v>-1</v>
      </c>
      <c r="I8" s="215" t="s">
        <v>109</v>
      </c>
      <c r="J8" s="107">
        <f>F8+'февраль оплата '!J8</f>
        <v>40380</v>
      </c>
      <c r="K8" s="107">
        <f>G8+'февраль оплата '!K8</f>
        <v>3836</v>
      </c>
      <c r="L8" s="24">
        <f>K8/J8-100%</f>
        <v>-0.90500247647350174</v>
      </c>
      <c r="M8" s="55" t="s">
        <v>84</v>
      </c>
    </row>
    <row r="9" spans="1:256" ht="45" customHeight="1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f>291700*1.12</f>
        <v>326704.00000000006</v>
      </c>
      <c r="F9" s="5">
        <v>10070</v>
      </c>
      <c r="G9" s="5"/>
      <c r="H9" s="6">
        <f t="shared" ref="H9:H13" si="1">G9/F9-100%</f>
        <v>-1</v>
      </c>
      <c r="I9" s="216"/>
      <c r="J9" s="107">
        <f>F9+'февраль оплата '!J9</f>
        <v>210140</v>
      </c>
      <c r="K9" s="107">
        <f>G9+'февраль оплата '!K9</f>
        <v>0</v>
      </c>
      <c r="L9" s="24">
        <f t="shared" ref="L9:L13" si="2">K9/J9-100%</f>
        <v>-1</v>
      </c>
      <c r="M9" s="207" t="s">
        <v>94</v>
      </c>
    </row>
    <row r="10" spans="1:256" ht="54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f>187900*1.12</f>
        <v>210448.00000000003</v>
      </c>
      <c r="F10" s="5">
        <v>47305</v>
      </c>
      <c r="G10" s="5"/>
      <c r="H10" s="6">
        <f t="shared" si="1"/>
        <v>-1</v>
      </c>
      <c r="I10" s="216"/>
      <c r="J10" s="107">
        <f>F10+'февраль оплата '!J10</f>
        <v>142522</v>
      </c>
      <c r="K10" s="107">
        <f>G10+'февраль оплата '!K10</f>
        <v>373</v>
      </c>
      <c r="L10" s="91">
        <f t="shared" si="2"/>
        <v>-0.99738286019000577</v>
      </c>
      <c r="M10" s="208"/>
    </row>
    <row r="11" spans="1:256" ht="43.5" customHeight="1" x14ac:dyDescent="0.25">
      <c r="A11" s="102" t="s">
        <v>49</v>
      </c>
      <c r="B11" s="103" t="s">
        <v>21</v>
      </c>
      <c r="C11" s="83" t="s">
        <v>26</v>
      </c>
      <c r="D11" s="84">
        <v>1</v>
      </c>
      <c r="E11" s="85">
        <f>251300*1.12</f>
        <v>281456</v>
      </c>
      <c r="F11" s="90">
        <v>70504</v>
      </c>
      <c r="G11" s="90"/>
      <c r="H11" s="104">
        <f t="shared" si="1"/>
        <v>-1</v>
      </c>
      <c r="I11" s="217"/>
      <c r="J11" s="107">
        <f>F11+'февраль оплата '!J11</f>
        <v>211512</v>
      </c>
      <c r="K11" s="107">
        <f>G11+'февраль оплата '!K11</f>
        <v>3987</v>
      </c>
      <c r="L11" s="57">
        <f t="shared" si="2"/>
        <v>-0.98115000567343702</v>
      </c>
      <c r="M11" s="214"/>
    </row>
    <row r="12" spans="1:256" ht="90" customHeight="1" x14ac:dyDescent="0.25">
      <c r="A12" s="34" t="s">
        <v>50</v>
      </c>
      <c r="B12" s="33" t="s">
        <v>88</v>
      </c>
      <c r="C12" s="35" t="s">
        <v>13</v>
      </c>
      <c r="D12" s="58">
        <v>22.1</v>
      </c>
      <c r="E12" s="35">
        <f>146400*1.12</f>
        <v>163968.00000000003</v>
      </c>
      <c r="F12" s="35">
        <v>18000</v>
      </c>
      <c r="G12" s="35"/>
      <c r="H12" s="110">
        <f t="shared" si="1"/>
        <v>-1</v>
      </c>
      <c r="I12" s="111" t="s">
        <v>110</v>
      </c>
      <c r="J12" s="107">
        <f>F12+'февраль оплата '!J12</f>
        <v>18000</v>
      </c>
      <c r="K12" s="107">
        <f>G12+'февраль оплата '!K12</f>
        <v>1347</v>
      </c>
      <c r="L12" s="57">
        <f t="shared" si="2"/>
        <v>-0.92516666666666669</v>
      </c>
      <c r="M12" s="149" t="s">
        <v>95</v>
      </c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f>100000*1.12</f>
        <v>112000.00000000001</v>
      </c>
      <c r="F13" s="56">
        <v>8333</v>
      </c>
      <c r="G13" s="35">
        <v>8333</v>
      </c>
      <c r="H13" s="110">
        <f t="shared" si="1"/>
        <v>0</v>
      </c>
      <c r="I13" s="131" t="s">
        <v>96</v>
      </c>
      <c r="J13" s="107">
        <f>F13+'февраль оплата '!J13</f>
        <v>24999</v>
      </c>
      <c r="K13" s="107">
        <f>G13+'февраль оплата '!K13</f>
        <v>24999</v>
      </c>
      <c r="L13" s="57">
        <f t="shared" si="2"/>
        <v>0</v>
      </c>
      <c r="M13" s="150" t="s">
        <v>96</v>
      </c>
    </row>
    <row r="14" spans="1:256" s="23" customFormat="1" ht="54.75" customHeight="1" x14ac:dyDescent="0.25">
      <c r="A14" s="140">
        <v>2</v>
      </c>
      <c r="B14" s="112" t="s">
        <v>14</v>
      </c>
      <c r="C14" s="113" t="s">
        <v>15</v>
      </c>
      <c r="D14" s="114">
        <f>D15+D16+D17</f>
        <v>9</v>
      </c>
      <c r="E14" s="115">
        <f t="shared" ref="E14" si="3">E15+E16+E17</f>
        <v>134960.00000000003</v>
      </c>
      <c r="F14" s="115"/>
      <c r="G14" s="115"/>
      <c r="H14" s="110"/>
      <c r="I14" s="55"/>
      <c r="J14" s="41"/>
      <c r="K14" s="107"/>
      <c r="L14" s="57"/>
      <c r="M14" s="151"/>
    </row>
    <row r="15" spans="1:256" s="10" customFormat="1" ht="19.5" customHeight="1" x14ac:dyDescent="0.25">
      <c r="A15" s="116" t="s">
        <v>35</v>
      </c>
      <c r="B15" s="117" t="s">
        <v>40</v>
      </c>
      <c r="C15" s="35" t="s">
        <v>15</v>
      </c>
      <c r="D15" s="37">
        <v>2</v>
      </c>
      <c r="E15" s="56">
        <f>45600*1.12</f>
        <v>51072.000000000007</v>
      </c>
      <c r="F15" s="35"/>
      <c r="G15" s="35"/>
      <c r="H15" s="57"/>
      <c r="I15" s="55"/>
      <c r="J15" s="41"/>
      <c r="K15" s="107"/>
      <c r="L15" s="57"/>
      <c r="M15" s="55"/>
    </row>
    <row r="16" spans="1:256" s="10" customFormat="1" ht="19.5" customHeight="1" x14ac:dyDescent="0.25">
      <c r="A16" s="116" t="s">
        <v>37</v>
      </c>
      <c r="B16" s="117" t="s">
        <v>41</v>
      </c>
      <c r="C16" s="35" t="s">
        <v>15</v>
      </c>
      <c r="D16" s="37">
        <v>4</v>
      </c>
      <c r="E16" s="56">
        <f>34900*1.12</f>
        <v>39088.000000000007</v>
      </c>
      <c r="F16" s="35"/>
      <c r="G16" s="35"/>
      <c r="H16" s="57"/>
      <c r="I16" s="55"/>
      <c r="J16" s="41"/>
      <c r="K16" s="107"/>
      <c r="L16" s="57"/>
      <c r="M16" s="55"/>
    </row>
    <row r="17" spans="1:256" s="10" customFormat="1" ht="19.5" customHeight="1" x14ac:dyDescent="0.25">
      <c r="A17" s="137" t="s">
        <v>36</v>
      </c>
      <c r="B17" s="117" t="s">
        <v>42</v>
      </c>
      <c r="C17" s="35" t="s">
        <v>15</v>
      </c>
      <c r="D17" s="37">
        <v>3</v>
      </c>
      <c r="E17" s="56">
        <f>40000*1.12</f>
        <v>44800.000000000007</v>
      </c>
      <c r="F17" s="35"/>
      <c r="G17" s="35"/>
      <c r="H17" s="57"/>
      <c r="I17" s="55"/>
      <c r="J17" s="41"/>
      <c r="K17" s="107"/>
      <c r="L17" s="57"/>
      <c r="M17" s="55"/>
    </row>
    <row r="18" spans="1:256" s="23" customFormat="1" ht="124.5" customHeight="1" x14ac:dyDescent="0.25">
      <c r="A18" s="140">
        <v>3</v>
      </c>
      <c r="B18" s="112" t="s">
        <v>16</v>
      </c>
      <c r="C18" s="113" t="s">
        <v>17</v>
      </c>
      <c r="D18" s="115">
        <v>2580</v>
      </c>
      <c r="E18" s="115">
        <f>E19+E20</f>
        <v>709744</v>
      </c>
      <c r="F18" s="115">
        <v>109510</v>
      </c>
      <c r="G18" s="115">
        <f>G20</f>
        <v>739</v>
      </c>
      <c r="H18" s="110">
        <f>G18/F18-100%</f>
        <v>-0.99325175783033515</v>
      </c>
      <c r="I18" s="118" t="s">
        <v>67</v>
      </c>
      <c r="J18" s="41">
        <f>F18+'февраль оплата '!J18</f>
        <v>236914</v>
      </c>
      <c r="K18" s="41">
        <f>G18+'февраль оплата '!K18</f>
        <v>739</v>
      </c>
      <c r="L18" s="110">
        <f>K18/J18-100%</f>
        <v>-0.99688072465113919</v>
      </c>
      <c r="M18" s="118" t="s">
        <v>67</v>
      </c>
    </row>
    <row r="19" spans="1:256" s="10" customFormat="1" ht="31.5" customHeight="1" x14ac:dyDescent="0.25">
      <c r="A19" s="105" t="s">
        <v>43</v>
      </c>
      <c r="B19" s="106" t="s">
        <v>38</v>
      </c>
      <c r="C19" s="107" t="s">
        <v>17</v>
      </c>
      <c r="D19" s="108">
        <v>2580</v>
      </c>
      <c r="E19" s="108">
        <f>148400*1.12</f>
        <v>166208.00000000003</v>
      </c>
      <c r="F19" s="108">
        <v>50000</v>
      </c>
      <c r="G19" s="108"/>
      <c r="H19" s="6">
        <f t="shared" ref="H19:H20" si="4">G19/F19-100%</f>
        <v>-1</v>
      </c>
      <c r="I19" s="109"/>
      <c r="J19" s="107">
        <f>F19+'февраль оплата '!J19</f>
        <v>137404</v>
      </c>
      <c r="K19" s="107">
        <f>G19+'февраль оплата '!K19</f>
        <v>0</v>
      </c>
      <c r="L19" s="6">
        <f t="shared" ref="L19:L20" si="5">K19/J19-100%</f>
        <v>-1</v>
      </c>
      <c r="M19" s="109"/>
    </row>
    <row r="20" spans="1:256" s="10" customFormat="1" ht="53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f>485300*1.12</f>
        <v>543536</v>
      </c>
      <c r="F20" s="9">
        <v>509510</v>
      </c>
      <c r="G20" s="9">
        <v>739</v>
      </c>
      <c r="H20" s="6">
        <f t="shared" si="4"/>
        <v>-0.99854958685796158</v>
      </c>
      <c r="I20" s="13" t="s">
        <v>111</v>
      </c>
      <c r="J20" s="107">
        <f>F20+'февраль оплата '!J20</f>
        <v>549510</v>
      </c>
      <c r="K20" s="107">
        <f>G20+'февраль оплата '!K20</f>
        <v>739</v>
      </c>
      <c r="L20" s="6">
        <f t="shared" si="5"/>
        <v>-0.99865516551109168</v>
      </c>
      <c r="M20" s="13" t="s">
        <v>111</v>
      </c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f>53800*1.12</f>
        <v>60256.000000000007</v>
      </c>
      <c r="F21" s="4"/>
      <c r="G21" s="4"/>
      <c r="H21" s="6"/>
      <c r="I21" s="13"/>
      <c r="J21" s="107">
        <f>F21+'февраль оплата '!J21</f>
        <v>0</v>
      </c>
      <c r="K21" s="107">
        <f>G21+'февраль оплата '!K21</f>
        <v>0</v>
      </c>
      <c r="L21" s="6"/>
      <c r="M21" s="13"/>
    </row>
    <row r="22" spans="1:256" s="27" customFormat="1" x14ac:dyDescent="0.25">
      <c r="A22" s="19" t="s">
        <v>34</v>
      </c>
      <c r="B22" s="20"/>
      <c r="C22" s="21"/>
      <c r="D22" s="21"/>
      <c r="E22" s="18">
        <f>E24+E25</f>
        <v>120499</v>
      </c>
      <c r="F22" s="21"/>
      <c r="G22" s="18">
        <f>G23+G25+G26+G27+G28+G29+G30+G31+G32</f>
        <v>18605</v>
      </c>
      <c r="H22" s="25"/>
      <c r="I22" s="22"/>
      <c r="J22" s="21"/>
      <c r="K22" s="148">
        <f>G22+'февраль оплата '!K22</f>
        <v>232858</v>
      </c>
      <c r="L22" s="25"/>
      <c r="M22" s="22"/>
    </row>
    <row r="23" spans="1:256" ht="64.5" customHeight="1" x14ac:dyDescent="0.25">
      <c r="A23" s="61">
        <v>1</v>
      </c>
      <c r="B23" s="8" t="s">
        <v>55</v>
      </c>
      <c r="C23" s="35" t="s">
        <v>26</v>
      </c>
      <c r="D23" s="37">
        <v>1</v>
      </c>
      <c r="E23" s="9"/>
      <c r="F23" s="9"/>
      <c r="G23" s="115">
        <v>1706</v>
      </c>
      <c r="H23" s="110"/>
      <c r="I23" s="55" t="s">
        <v>108</v>
      </c>
      <c r="J23" s="9"/>
      <c r="K23" s="153">
        <f>G23+'февраль оплата '!K23</f>
        <v>17649</v>
      </c>
      <c r="L23" s="24"/>
      <c r="M23" s="12" t="s">
        <v>85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78" customHeight="1" x14ac:dyDescent="0.25">
      <c r="A24" s="61">
        <v>2</v>
      </c>
      <c r="B24" s="33" t="s">
        <v>22</v>
      </c>
      <c r="C24" s="35" t="s">
        <v>12</v>
      </c>
      <c r="D24" s="37">
        <v>1</v>
      </c>
      <c r="E24" s="56">
        <f>20125+1994</f>
        <v>22119</v>
      </c>
      <c r="F24" s="9"/>
      <c r="G24" s="5"/>
      <c r="H24" s="24"/>
      <c r="I24" s="12"/>
      <c r="J24" s="9"/>
      <c r="K24" s="153">
        <f>G24+'февраль оплата '!K24</f>
        <v>0</v>
      </c>
      <c r="L24" s="24"/>
      <c r="M24" s="12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52.5" customHeight="1" x14ac:dyDescent="0.25">
      <c r="A25" s="61">
        <v>3</v>
      </c>
      <c r="B25" s="8" t="s">
        <v>56</v>
      </c>
      <c r="C25" s="83" t="s">
        <v>26</v>
      </c>
      <c r="D25" s="84">
        <v>1</v>
      </c>
      <c r="E25" s="56">
        <f>27576+924+370+26922+42588</f>
        <v>98380</v>
      </c>
      <c r="F25" s="9"/>
      <c r="G25" s="5"/>
      <c r="H25" s="24"/>
      <c r="I25" s="12"/>
      <c r="J25" s="9"/>
      <c r="K25" s="153">
        <f>G25+'февраль оплата '!K25</f>
        <v>49875</v>
      </c>
      <c r="L25" s="24"/>
      <c r="M25" s="12" t="s">
        <v>86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45" x14ac:dyDescent="0.25">
      <c r="A26" s="61">
        <v>4</v>
      </c>
      <c r="B26" s="121" t="s">
        <v>58</v>
      </c>
      <c r="C26" s="83" t="s">
        <v>26</v>
      </c>
      <c r="D26" s="84">
        <v>1</v>
      </c>
      <c r="E26" s="122"/>
      <c r="F26" s="123"/>
      <c r="G26" s="90"/>
      <c r="H26" s="91"/>
      <c r="I26" s="92"/>
      <c r="J26" s="85"/>
      <c r="K26" s="153">
        <f>G26+'февраль оплата '!K26</f>
        <v>12858</v>
      </c>
      <c r="L26" s="91"/>
      <c r="M26" s="92" t="s">
        <v>29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28.5" customHeight="1" x14ac:dyDescent="0.25">
      <c r="A27" s="119">
        <v>5</v>
      </c>
      <c r="B27" s="36" t="s">
        <v>59</v>
      </c>
      <c r="C27" s="35" t="s">
        <v>13</v>
      </c>
      <c r="D27" s="37">
        <v>22.7</v>
      </c>
      <c r="E27" s="56"/>
      <c r="F27" s="56"/>
      <c r="G27" s="35"/>
      <c r="H27" s="57"/>
      <c r="I27" s="55"/>
      <c r="J27" s="56"/>
      <c r="K27" s="153">
        <f>G27+'февраль оплата '!K27</f>
        <v>270</v>
      </c>
      <c r="L27" s="57"/>
      <c r="M27" s="55" t="s">
        <v>63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45.75" customHeight="1" x14ac:dyDescent="0.25">
      <c r="A28" s="119">
        <v>6</v>
      </c>
      <c r="B28" s="36" t="s">
        <v>61</v>
      </c>
      <c r="C28" s="35" t="s">
        <v>62</v>
      </c>
      <c r="D28" s="37">
        <v>1</v>
      </c>
      <c r="E28" s="56"/>
      <c r="F28" s="56"/>
      <c r="G28" s="35"/>
      <c r="H28" s="57"/>
      <c r="I28" s="55"/>
      <c r="J28" s="56"/>
      <c r="K28" s="153">
        <f>G28+'февраль оплата '!K28</f>
        <v>6680</v>
      </c>
      <c r="L28" s="57"/>
      <c r="M28" s="55" t="s">
        <v>29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60" customFormat="1" ht="45" x14ac:dyDescent="0.25">
      <c r="A29" s="120" t="s">
        <v>90</v>
      </c>
      <c r="B29" s="36" t="s">
        <v>89</v>
      </c>
      <c r="C29" s="35" t="s">
        <v>26</v>
      </c>
      <c r="D29" s="37">
        <v>1</v>
      </c>
      <c r="E29" s="56"/>
      <c r="F29" s="56"/>
      <c r="G29" s="35">
        <v>2910</v>
      </c>
      <c r="H29" s="110"/>
      <c r="I29" s="131" t="s">
        <v>107</v>
      </c>
      <c r="J29" s="56"/>
      <c r="K29" s="153">
        <f>G29+'февраль оплата '!K29</f>
        <v>79018</v>
      </c>
      <c r="L29" s="110"/>
      <c r="M29" s="131" t="s">
        <v>107</v>
      </c>
    </row>
    <row r="30" spans="1:256" s="60" customFormat="1" ht="31.5" x14ac:dyDescent="0.25">
      <c r="A30" s="119">
        <v>8</v>
      </c>
      <c r="B30" s="36" t="s">
        <v>93</v>
      </c>
      <c r="C30" s="35" t="s">
        <v>26</v>
      </c>
      <c r="D30" s="37">
        <v>1</v>
      </c>
      <c r="E30" s="56"/>
      <c r="F30" s="56"/>
      <c r="G30" s="35"/>
      <c r="H30" s="110"/>
      <c r="I30" s="131"/>
      <c r="J30" s="56"/>
      <c r="K30" s="153">
        <f>G30+'февраль оплата '!K30</f>
        <v>2584</v>
      </c>
      <c r="L30" s="110"/>
      <c r="M30" s="131" t="s">
        <v>91</v>
      </c>
    </row>
    <row r="31" spans="1:256" s="10" customFormat="1" ht="63.75" customHeight="1" x14ac:dyDescent="0.25">
      <c r="A31" s="120" t="s">
        <v>92</v>
      </c>
      <c r="B31" s="117" t="s">
        <v>14</v>
      </c>
      <c r="C31" s="35" t="s">
        <v>78</v>
      </c>
      <c r="D31" s="37"/>
      <c r="E31" s="56"/>
      <c r="F31" s="35"/>
      <c r="G31" s="35">
        <v>11489</v>
      </c>
      <c r="H31" s="57"/>
      <c r="I31" s="55" t="s">
        <v>114</v>
      </c>
      <c r="J31" s="35"/>
      <c r="K31" s="153">
        <f>G31+'февраль оплата '!K31</f>
        <v>14272</v>
      </c>
      <c r="L31" s="57"/>
      <c r="M31" s="55" t="s">
        <v>112</v>
      </c>
    </row>
    <row r="32" spans="1:256" s="10" customFormat="1" ht="81.75" customHeight="1" x14ac:dyDescent="0.25">
      <c r="A32" s="147">
        <v>10</v>
      </c>
      <c r="B32" s="117" t="s">
        <v>16</v>
      </c>
      <c r="C32" s="35" t="s">
        <v>45</v>
      </c>
      <c r="D32" s="35"/>
      <c r="E32" s="56"/>
      <c r="F32" s="56"/>
      <c r="G32" s="56">
        <v>2500</v>
      </c>
      <c r="H32" s="110"/>
      <c r="I32" s="118" t="s">
        <v>106</v>
      </c>
      <c r="J32" s="56"/>
      <c r="K32" s="153">
        <f>G32+'февраль оплата '!K32</f>
        <v>49652</v>
      </c>
      <c r="L32" s="110"/>
      <c r="M32" s="118" t="s">
        <v>113</v>
      </c>
    </row>
    <row r="33" spans="1:256" s="132" customFormat="1" ht="18.75" x14ac:dyDescent="0.3">
      <c r="A33" s="213" t="s">
        <v>97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4" spans="1:256" s="132" customFormat="1" ht="18.75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256" s="75" customFormat="1" ht="6" customHeight="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75" customFormat="1" ht="6" customHeight="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75" customFormat="1" ht="6" customHeight="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75" customFormat="1" ht="6" customHeight="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75" customFormat="1" ht="6" customHeight="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75" customFormat="1" ht="6" customHeight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75" customFormat="1" ht="6" customHeight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75" customFormat="1" ht="6" customHeigh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75" customFormat="1" ht="6" customHeight="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75" customFormat="1" ht="6" customHeigh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75" customFormat="1" ht="6" customHeight="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75" customFormat="1" ht="6" customHeight="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75" customFormat="1" ht="6" customHeigh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75" customFormat="1" ht="6" customHeight="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75" customFormat="1" ht="6" customHeight="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75" customFormat="1" ht="6" customHeight="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75" customFormat="1" ht="6" customHeight="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75" customFormat="1" ht="6" customHeight="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75" customFormat="1" ht="6" customHeight="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75" customFormat="1" ht="6" customHeight="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75" customFormat="1" ht="6" customHeight="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75" customFormat="1" ht="6" customHeight="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75" customFormat="1" ht="6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75" customFormat="1" ht="6" customHeight="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75" customFormat="1" ht="6" customHeight="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75" customFormat="1" ht="6" customHeight="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75" customFormat="1" ht="6" customHeight="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75" customFormat="1" ht="6" customHeight="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75" customFormat="1" ht="6" customHeight="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75" customFormat="1" ht="6" customHeight="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75" customFormat="1" ht="6" customHeight="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75" customFormat="1" ht="6" customHeight="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75" customFormat="1" ht="6" customHeight="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75" customFormat="1" ht="6" customHeight="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75" customFormat="1" ht="6" customHeight="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75" customFormat="1" ht="6" customHeight="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75" customFormat="1" ht="6" customHeight="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75" customFormat="1" ht="6" customHeight="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75" customFormat="1" ht="6" customHeight="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75" customFormat="1" ht="6" customHeight="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75" customFormat="1" ht="6" customHeight="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75" customFormat="1" ht="6" customHeight="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75" customFormat="1" ht="6" customHeight="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75" customFormat="1" ht="6" customHeight="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75" customFormat="1" ht="6" customHeight="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75" customFormat="1" ht="6" customHeight="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75" customFormat="1" ht="6" customHeight="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75" customFormat="1" ht="6" customHeight="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75" customFormat="1" ht="6" customHeight="1" x14ac:dyDescent="0.2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75" customFormat="1" ht="6" customHeight="1" x14ac:dyDescent="0.2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75" customFormat="1" ht="6" customHeight="1" x14ac:dyDescent="0.2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65" customFormat="1" ht="15" x14ac:dyDescent="0.25">
      <c r="A86" s="45" t="s">
        <v>98</v>
      </c>
      <c r="B86" s="46"/>
      <c r="C86" s="46"/>
      <c r="D86" s="47"/>
      <c r="E86" s="47"/>
      <c r="F86" s="48"/>
      <c r="G86" s="48"/>
      <c r="H86" s="46"/>
      <c r="I86" s="52"/>
      <c r="J86" s="48"/>
      <c r="K86" s="48"/>
      <c r="L86" s="46"/>
      <c r="M86" s="52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256" s="65" customFormat="1" ht="15" x14ac:dyDescent="0.25">
      <c r="A87" s="46" t="s">
        <v>53</v>
      </c>
      <c r="B87" s="46"/>
      <c r="C87" s="46"/>
      <c r="D87" s="47"/>
      <c r="E87" s="47"/>
      <c r="F87" s="48"/>
      <c r="G87" s="48"/>
      <c r="H87" s="46"/>
      <c r="I87" s="52"/>
      <c r="J87" s="48"/>
      <c r="K87" s="48"/>
      <c r="L87" s="46"/>
      <c r="M87" s="52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</row>
    <row r="88" spans="1:256" s="65" customFormat="1" ht="15" x14ac:dyDescent="0.25">
      <c r="A88" s="46" t="s">
        <v>54</v>
      </c>
      <c r="B88" s="46"/>
      <c r="C88" s="46"/>
      <c r="D88" s="47"/>
      <c r="E88" s="47"/>
      <c r="F88" s="48"/>
      <c r="G88" s="48"/>
      <c r="H88" s="46"/>
      <c r="I88" s="52"/>
      <c r="J88" s="48"/>
      <c r="K88" s="48"/>
      <c r="L88" s="46"/>
      <c r="M88" s="52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1:256" s="65" customFormat="1" ht="15" x14ac:dyDescent="0.25">
      <c r="C89" s="46"/>
      <c r="D89" s="47"/>
      <c r="E89" s="47"/>
      <c r="F89" s="48"/>
      <c r="G89" s="48"/>
      <c r="H89" s="46"/>
      <c r="I89" s="52"/>
      <c r="J89" s="48"/>
      <c r="K89" s="48"/>
      <c r="L89" s="46"/>
      <c r="M89" s="52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spans="1:256" s="75" customFormat="1" x14ac:dyDescent="0.25">
      <c r="C90" s="10"/>
      <c r="D90" s="138"/>
      <c r="E90" s="138"/>
      <c r="F90" s="11"/>
      <c r="G90" s="11"/>
      <c r="H90" s="10"/>
      <c r="I90" s="52"/>
      <c r="J90" s="11"/>
      <c r="K90" s="11"/>
      <c r="L90" s="10"/>
      <c r="M90" s="52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</sheetData>
  <mergeCells count="12">
    <mergeCell ref="M9:M11"/>
    <mergeCell ref="A33:M33"/>
    <mergeCell ref="I8:I11"/>
    <mergeCell ref="A1:M1"/>
    <mergeCell ref="A3:A4"/>
    <mergeCell ref="B3:B4"/>
    <mergeCell ref="C3:C4"/>
    <mergeCell ref="D3:E3"/>
    <mergeCell ref="F3:H3"/>
    <mergeCell ref="I3:I4"/>
    <mergeCell ref="J3:L3"/>
    <mergeCell ref="M3:M4"/>
  </mergeCells>
  <pageMargins left="0.39370078740157483" right="0.19685039370078741" top="0.39370078740157483" bottom="0.19685039370078741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view="pageBreakPreview" topLeftCell="A4" zoomScale="115" zoomScaleSheetLayoutView="115" workbookViewId="0">
      <selection activeCell="F25" sqref="F25"/>
    </sheetView>
  </sheetViews>
  <sheetFormatPr defaultRowHeight="15.75" x14ac:dyDescent="0.25"/>
  <cols>
    <col min="1" max="1" width="5.7109375" style="10" customWidth="1"/>
    <col min="2" max="2" width="34.140625" style="10" customWidth="1"/>
    <col min="3" max="3" width="9.140625" style="10" customWidth="1"/>
    <col min="4" max="4" width="9" style="143" customWidth="1"/>
    <col min="5" max="5" width="13.5703125" style="143" customWidth="1"/>
    <col min="6" max="6" width="12.140625" style="11" customWidth="1"/>
    <col min="7" max="7" width="11" style="11" customWidth="1"/>
    <col min="8" max="8" width="10.28515625" style="10" customWidth="1"/>
    <col min="9" max="9" width="21" style="14" customWidth="1"/>
    <col min="10" max="10" width="12.140625" style="11" customWidth="1"/>
    <col min="11" max="11" width="12.28515625" style="11" customWidth="1"/>
    <col min="12" max="12" width="10.28515625" style="10" customWidth="1"/>
    <col min="13" max="13" width="19.28515625" style="14" customWidth="1"/>
    <col min="14" max="256" width="9.140625" style="10" customWidth="1"/>
    <col min="257" max="16384" width="9.140625" style="145"/>
  </cols>
  <sheetData>
    <row r="1" spans="1:256" ht="34.5" customHeight="1" x14ac:dyDescent="0.25">
      <c r="A1" s="210" t="s">
        <v>115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56" ht="12" customHeight="1" x14ac:dyDescent="0.25">
      <c r="A2" s="1"/>
      <c r="D2" s="23"/>
      <c r="E2" s="23"/>
      <c r="F2" s="2"/>
      <c r="G2" s="3"/>
      <c r="H2" s="3"/>
      <c r="I2" s="3"/>
      <c r="J2" s="2"/>
      <c r="K2" s="3"/>
      <c r="M2" s="3"/>
    </row>
    <row r="3" spans="1:256" s="75" customFormat="1" ht="30" customHeight="1" x14ac:dyDescent="0.25">
      <c r="A3" s="203" t="s">
        <v>1</v>
      </c>
      <c r="B3" s="203" t="s">
        <v>2</v>
      </c>
      <c r="C3" s="203" t="s">
        <v>3</v>
      </c>
      <c r="D3" s="199" t="s">
        <v>33</v>
      </c>
      <c r="E3" s="200"/>
      <c r="F3" s="199" t="s">
        <v>117</v>
      </c>
      <c r="G3" s="204"/>
      <c r="H3" s="204"/>
      <c r="I3" s="205" t="s">
        <v>9</v>
      </c>
      <c r="J3" s="199" t="s">
        <v>118</v>
      </c>
      <c r="K3" s="204"/>
      <c r="L3" s="204"/>
      <c r="M3" s="205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x14ac:dyDescent="0.25">
      <c r="A4" s="200"/>
      <c r="B4" s="203"/>
      <c r="C4" s="203"/>
      <c r="D4" s="144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206"/>
      <c r="J4" s="142" t="s">
        <v>6</v>
      </c>
      <c r="K4" s="142" t="s">
        <v>7</v>
      </c>
      <c r="L4" s="142" t="s">
        <v>8</v>
      </c>
      <c r="M4" s="206"/>
    </row>
    <row r="5" spans="1:256" s="99" customFormat="1" ht="34.5" customHeight="1" x14ac:dyDescent="0.25">
      <c r="A5" s="93"/>
      <c r="B5" s="94" t="s">
        <v>76</v>
      </c>
      <c r="C5" s="95"/>
      <c r="D5" s="94"/>
      <c r="E5" s="96">
        <f>E6+E22</f>
        <v>2368581</v>
      </c>
      <c r="F5" s="96">
        <f>F6+F22</f>
        <v>31980</v>
      </c>
      <c r="G5" s="96">
        <f>G6+G22</f>
        <v>31963</v>
      </c>
      <c r="H5" s="6">
        <f>G5/F5-100%</f>
        <v>-5.3158223889926415E-4</v>
      </c>
      <c r="I5" s="98"/>
      <c r="J5" s="96">
        <f>J6+J22</f>
        <v>35980</v>
      </c>
      <c r="K5" s="96">
        <f>K6+K22</f>
        <v>78300</v>
      </c>
      <c r="L5" s="6">
        <f>K5/J5-100%</f>
        <v>1.1762090050027791</v>
      </c>
      <c r="M5" s="98"/>
    </row>
    <row r="6" spans="1:256" s="27" customFormat="1" ht="18" customHeight="1" x14ac:dyDescent="0.25">
      <c r="A6" s="144"/>
      <c r="B6" s="38" t="s">
        <v>75</v>
      </c>
      <c r="C6" s="63"/>
      <c r="D6" s="42"/>
      <c r="E6" s="43">
        <f>E7+E14+E18+E21</f>
        <v>2110000</v>
      </c>
      <c r="F6" s="43">
        <f>F7+F14+F18+F21</f>
        <v>6780</v>
      </c>
      <c r="G6" s="43">
        <f>G7+G14+G18+G21</f>
        <v>6737</v>
      </c>
      <c r="H6" s="6">
        <f>G6/F6-100%</f>
        <v>-6.342182890855419E-3</v>
      </c>
      <c r="I6" s="72"/>
      <c r="J6" s="43">
        <f>J7+J14+J18+J21</f>
        <v>10780</v>
      </c>
      <c r="K6" s="43">
        <f>K7+K14+K18+K21</f>
        <v>10740</v>
      </c>
      <c r="L6" s="6">
        <f>K6/J6-100%</f>
        <v>-3.7105751391465214E-3</v>
      </c>
      <c r="M6" s="72"/>
    </row>
    <row r="7" spans="1:256" s="23" customFormat="1" ht="81" customHeight="1" x14ac:dyDescent="0.25">
      <c r="A7" s="73">
        <v>1</v>
      </c>
      <c r="B7" s="39" t="s">
        <v>10</v>
      </c>
      <c r="C7" s="40"/>
      <c r="D7" s="40"/>
      <c r="E7" s="41">
        <f>E8+E9+E10+E11+E12+E13</f>
        <v>1302000</v>
      </c>
      <c r="F7" s="41">
        <f t="shared" ref="F7:G7" si="0">F8+F9+F10+F11+F12+F13</f>
        <v>5300</v>
      </c>
      <c r="G7" s="41">
        <f t="shared" si="0"/>
        <v>5253</v>
      </c>
      <c r="H7" s="6">
        <f t="shared" ref="H7:H22" si="1">G7/F7-100%</f>
        <v>-8.8679245283018737E-3</v>
      </c>
      <c r="I7" s="50"/>
      <c r="J7" s="107">
        <f>F7+'февраль по актам'!J7</f>
        <v>5300</v>
      </c>
      <c r="K7" s="107">
        <f>G7+'февраль по актам'!K7</f>
        <v>5369</v>
      </c>
      <c r="L7" s="6">
        <f t="shared" ref="L7:L25" si="2">K7/J7-100%</f>
        <v>1.3018867924528221E-2</v>
      </c>
      <c r="M7" s="50"/>
    </row>
    <row r="8" spans="1:256" s="64" customFormat="1" ht="78.75" x14ac:dyDescent="0.25">
      <c r="A8" s="7" t="s">
        <v>11</v>
      </c>
      <c r="B8" s="33" t="s">
        <v>22</v>
      </c>
      <c r="C8" s="35" t="s">
        <v>12</v>
      </c>
      <c r="D8" s="37">
        <v>1</v>
      </c>
      <c r="E8" s="9">
        <v>324700</v>
      </c>
      <c r="F8" s="9">
        <v>5300</v>
      </c>
      <c r="G8" s="5">
        <v>5253</v>
      </c>
      <c r="H8" s="6">
        <f t="shared" si="1"/>
        <v>-8.8679245283018737E-3</v>
      </c>
      <c r="I8" s="55" t="s">
        <v>116</v>
      </c>
      <c r="J8" s="107">
        <f>F8+'февраль по актам'!J8</f>
        <v>5300</v>
      </c>
      <c r="K8" s="107">
        <f>G8+'февраль по актам'!K8</f>
        <v>5369</v>
      </c>
      <c r="L8" s="6">
        <f t="shared" si="2"/>
        <v>1.3018867924528221E-2</v>
      </c>
      <c r="M8" s="55" t="s">
        <v>116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64" customFormat="1" ht="31.5" x14ac:dyDescent="0.25">
      <c r="A9" s="7" t="s">
        <v>47</v>
      </c>
      <c r="B9" s="33" t="s">
        <v>23</v>
      </c>
      <c r="C9" s="35" t="s">
        <v>26</v>
      </c>
      <c r="D9" s="37">
        <v>1</v>
      </c>
      <c r="E9" s="9">
        <v>291700</v>
      </c>
      <c r="F9" s="5"/>
      <c r="G9" s="5"/>
      <c r="H9" s="6"/>
      <c r="I9" s="12"/>
      <c r="J9" s="107"/>
      <c r="K9" s="107"/>
      <c r="L9" s="6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64" customFormat="1" ht="35.25" customHeight="1" x14ac:dyDescent="0.25">
      <c r="A10" s="7" t="s">
        <v>48</v>
      </c>
      <c r="B10" s="33" t="s">
        <v>24</v>
      </c>
      <c r="C10" s="35" t="s">
        <v>26</v>
      </c>
      <c r="D10" s="37">
        <v>1</v>
      </c>
      <c r="E10" s="9">
        <v>187900</v>
      </c>
      <c r="F10" s="5"/>
      <c r="G10" s="5"/>
      <c r="H10" s="6"/>
      <c r="I10" s="12"/>
      <c r="J10" s="107"/>
      <c r="K10" s="107"/>
      <c r="L10" s="6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64" customFormat="1" ht="31.5" x14ac:dyDescent="0.25">
      <c r="A11" s="7" t="s">
        <v>49</v>
      </c>
      <c r="B11" s="33" t="s">
        <v>21</v>
      </c>
      <c r="C11" s="35" t="s">
        <v>26</v>
      </c>
      <c r="D11" s="37">
        <v>1</v>
      </c>
      <c r="E11" s="9">
        <v>251300</v>
      </c>
      <c r="F11" s="5"/>
      <c r="G11" s="5"/>
      <c r="H11" s="6"/>
      <c r="I11" s="12"/>
      <c r="J11" s="107"/>
      <c r="K11" s="107"/>
      <c r="L11" s="6"/>
      <c r="M11" s="1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4" customFormat="1" ht="74.25" customHeight="1" x14ac:dyDescent="0.25">
      <c r="A12" s="7" t="s">
        <v>50</v>
      </c>
      <c r="B12" s="33" t="s">
        <v>60</v>
      </c>
      <c r="C12" s="35" t="s">
        <v>13</v>
      </c>
      <c r="D12" s="35">
        <v>22.1</v>
      </c>
      <c r="E12" s="5">
        <v>146400</v>
      </c>
      <c r="F12" s="5"/>
      <c r="G12" s="5"/>
      <c r="H12" s="6"/>
      <c r="I12" s="26"/>
      <c r="J12" s="107"/>
      <c r="K12" s="107"/>
      <c r="L12" s="6"/>
      <c r="M12" s="2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0" customFormat="1" ht="31.5" x14ac:dyDescent="0.25">
      <c r="A13" s="34" t="s">
        <v>51</v>
      </c>
      <c r="B13" s="36" t="s">
        <v>25</v>
      </c>
      <c r="C13" s="66" t="s">
        <v>30</v>
      </c>
      <c r="D13" s="37">
        <v>1</v>
      </c>
      <c r="E13" s="56">
        <v>100000</v>
      </c>
      <c r="F13" s="56"/>
      <c r="G13" s="35"/>
      <c r="H13" s="6"/>
      <c r="I13" s="62"/>
      <c r="J13" s="107"/>
      <c r="K13" s="107"/>
      <c r="L13" s="6"/>
      <c r="M13" s="62"/>
    </row>
    <row r="14" spans="1:256" s="23" customFormat="1" ht="54.75" customHeight="1" x14ac:dyDescent="0.25">
      <c r="A14" s="74">
        <v>2</v>
      </c>
      <c r="B14" s="15" t="s">
        <v>14</v>
      </c>
      <c r="C14" s="41" t="s">
        <v>15</v>
      </c>
      <c r="D14" s="86">
        <f>D15+D16+D17</f>
        <v>9</v>
      </c>
      <c r="E14" s="87">
        <f t="shared" ref="E14" si="3">E15+E16+E17</f>
        <v>120500</v>
      </c>
      <c r="F14" s="17"/>
      <c r="G14" s="17"/>
      <c r="H14" s="6"/>
      <c r="I14" s="12"/>
      <c r="J14" s="107"/>
      <c r="K14" s="107"/>
      <c r="L14" s="6"/>
      <c r="M14" s="12"/>
    </row>
    <row r="15" spans="1:256" s="10" customFormat="1" ht="22.5" customHeight="1" x14ac:dyDescent="0.25">
      <c r="A15" s="79" t="s">
        <v>35</v>
      </c>
      <c r="B15" s="80" t="s">
        <v>40</v>
      </c>
      <c r="C15" s="5" t="s">
        <v>15</v>
      </c>
      <c r="D15" s="28">
        <v>2</v>
      </c>
      <c r="E15" s="9">
        <v>45600</v>
      </c>
      <c r="F15" s="5"/>
      <c r="G15" s="5"/>
      <c r="H15" s="6"/>
      <c r="I15" s="12"/>
      <c r="J15" s="107"/>
      <c r="K15" s="107"/>
      <c r="L15" s="6"/>
      <c r="M15" s="12"/>
    </row>
    <row r="16" spans="1:256" s="10" customFormat="1" ht="22.5" customHeight="1" x14ac:dyDescent="0.25">
      <c r="A16" s="79" t="s">
        <v>37</v>
      </c>
      <c r="B16" s="80" t="s">
        <v>41</v>
      </c>
      <c r="C16" s="5" t="s">
        <v>15</v>
      </c>
      <c r="D16" s="28">
        <v>4</v>
      </c>
      <c r="E16" s="9">
        <v>34900</v>
      </c>
      <c r="F16" s="5"/>
      <c r="G16" s="5"/>
      <c r="H16" s="6"/>
      <c r="I16" s="12"/>
      <c r="J16" s="107"/>
      <c r="K16" s="107"/>
      <c r="L16" s="6"/>
      <c r="M16" s="12"/>
    </row>
    <row r="17" spans="1:256" s="10" customFormat="1" ht="31.5" customHeight="1" x14ac:dyDescent="0.25">
      <c r="A17" s="61" t="s">
        <v>36</v>
      </c>
      <c r="B17" s="80" t="s">
        <v>42</v>
      </c>
      <c r="C17" s="5" t="s">
        <v>15</v>
      </c>
      <c r="D17" s="28">
        <v>3</v>
      </c>
      <c r="E17" s="9">
        <v>40000</v>
      </c>
      <c r="F17" s="5"/>
      <c r="G17" s="5"/>
      <c r="H17" s="6"/>
      <c r="I17" s="12"/>
      <c r="J17" s="107"/>
      <c r="K17" s="107"/>
      <c r="L17" s="6"/>
      <c r="M17" s="12"/>
    </row>
    <row r="18" spans="1:256" s="23" customFormat="1" ht="48" customHeight="1" x14ac:dyDescent="0.25">
      <c r="A18" s="74">
        <v>3</v>
      </c>
      <c r="B18" s="15" t="s">
        <v>16</v>
      </c>
      <c r="C18" s="4" t="s">
        <v>17</v>
      </c>
      <c r="D18" s="17">
        <v>2580</v>
      </c>
      <c r="E18" s="17">
        <f>E19+E20</f>
        <v>633700</v>
      </c>
      <c r="F18" s="17">
        <v>130</v>
      </c>
      <c r="G18" s="17">
        <f t="shared" ref="G18" si="4">G19+G20</f>
        <v>132</v>
      </c>
      <c r="H18" s="6">
        <f t="shared" si="1"/>
        <v>1.538461538461533E-2</v>
      </c>
      <c r="I18" s="13"/>
      <c r="J18" s="41">
        <f>F18+'февраль по актам'!J18</f>
        <v>4130</v>
      </c>
      <c r="K18" s="41">
        <f>G18+'февраль по актам'!K18</f>
        <v>4019</v>
      </c>
      <c r="L18" s="6">
        <f t="shared" si="2"/>
        <v>-2.687651331719132E-2</v>
      </c>
      <c r="M18" s="13"/>
    </row>
    <row r="19" spans="1:256" s="10" customFormat="1" ht="31.5" customHeight="1" x14ac:dyDescent="0.25">
      <c r="A19" s="61" t="s">
        <v>43</v>
      </c>
      <c r="B19" s="80" t="s">
        <v>38</v>
      </c>
      <c r="C19" s="5" t="s">
        <v>17</v>
      </c>
      <c r="D19" s="9">
        <v>2580</v>
      </c>
      <c r="E19" s="9">
        <v>148400</v>
      </c>
      <c r="F19" s="9">
        <v>130</v>
      </c>
      <c r="G19" s="9">
        <v>132</v>
      </c>
      <c r="H19" s="6">
        <f t="shared" si="1"/>
        <v>1.538461538461533E-2</v>
      </c>
      <c r="I19" s="13" t="s">
        <v>69</v>
      </c>
      <c r="J19" s="107">
        <f>F19+'февраль по актам'!J19</f>
        <v>4130</v>
      </c>
      <c r="K19" s="107">
        <f>G19+'февраль по актам'!K19</f>
        <v>4019</v>
      </c>
      <c r="L19" s="24">
        <f t="shared" si="2"/>
        <v>-2.687651331719132E-2</v>
      </c>
      <c r="M19" s="13" t="s">
        <v>69</v>
      </c>
    </row>
    <row r="20" spans="1:256" s="10" customFormat="1" ht="59.25" customHeight="1" x14ac:dyDescent="0.25">
      <c r="A20" s="61" t="s">
        <v>44</v>
      </c>
      <c r="B20" s="80" t="s">
        <v>39</v>
      </c>
      <c r="C20" s="5" t="s">
        <v>45</v>
      </c>
      <c r="D20" s="5" t="s">
        <v>46</v>
      </c>
      <c r="E20" s="9">
        <v>485300</v>
      </c>
      <c r="F20" s="9"/>
      <c r="G20" s="9"/>
      <c r="H20" s="6"/>
      <c r="I20" s="13"/>
      <c r="J20" s="107"/>
      <c r="K20" s="107"/>
      <c r="L20" s="6"/>
      <c r="M20" s="13"/>
    </row>
    <row r="21" spans="1:256" s="23" customFormat="1" ht="47.25" x14ac:dyDescent="0.25">
      <c r="A21" s="16">
        <v>4</v>
      </c>
      <c r="B21" s="15" t="s">
        <v>18</v>
      </c>
      <c r="C21" s="4" t="s">
        <v>19</v>
      </c>
      <c r="D21" s="17">
        <v>46</v>
      </c>
      <c r="E21" s="17">
        <v>53800</v>
      </c>
      <c r="F21" s="4">
        <v>1350</v>
      </c>
      <c r="G21" s="4">
        <v>1352</v>
      </c>
      <c r="H21" s="6">
        <f t="shared" si="1"/>
        <v>1.481481481481417E-3</v>
      </c>
      <c r="I21" s="13"/>
      <c r="J21" s="41">
        <f>F21+'февраль по актам'!J21</f>
        <v>1350</v>
      </c>
      <c r="K21" s="41">
        <f>G21+'февраль по актам'!K21</f>
        <v>1352</v>
      </c>
      <c r="L21" s="6">
        <f t="shared" si="2"/>
        <v>1.481481481481417E-3</v>
      </c>
      <c r="M21" s="13"/>
    </row>
    <row r="22" spans="1:256" s="27" customFormat="1" ht="27" customHeight="1" x14ac:dyDescent="0.25">
      <c r="A22" s="19" t="s">
        <v>77</v>
      </c>
      <c r="B22" s="20"/>
      <c r="C22" s="21"/>
      <c r="D22" s="21"/>
      <c r="E22" s="18">
        <f>E23+E24+E25+E26+E27+E28</f>
        <v>258581</v>
      </c>
      <c r="F22" s="18">
        <v>25200</v>
      </c>
      <c r="G22" s="18">
        <f t="shared" ref="G22" si="5">G23+G24+G25+G26+G27+G28</f>
        <v>25226</v>
      </c>
      <c r="H22" s="154">
        <f t="shared" si="1"/>
        <v>1.0317460317459393E-3</v>
      </c>
      <c r="I22" s="59"/>
      <c r="J22" s="148">
        <f>F22+'февраль по актам'!J22</f>
        <v>25200</v>
      </c>
      <c r="K22" s="148">
        <f>G22+'февраль по актам'!K22</f>
        <v>67560</v>
      </c>
      <c r="L22" s="154">
        <f t="shared" si="2"/>
        <v>1.6809523809523808</v>
      </c>
      <c r="M22" s="22"/>
    </row>
    <row r="23" spans="1:256" s="64" customFormat="1" ht="64.5" customHeight="1" x14ac:dyDescent="0.25">
      <c r="A23" s="89">
        <v>1</v>
      </c>
      <c r="B23" s="100" t="s">
        <v>55</v>
      </c>
      <c r="C23" s="83" t="s">
        <v>26</v>
      </c>
      <c r="D23" s="84">
        <v>1</v>
      </c>
      <c r="E23" s="85"/>
      <c r="F23" s="85"/>
      <c r="G23" s="90"/>
      <c r="H23" s="91"/>
      <c r="I23" s="152"/>
      <c r="J23" s="107"/>
      <c r="K23" s="107">
        <f>G23+'февраль по актам'!K23</f>
        <v>42334</v>
      </c>
      <c r="L23" s="6"/>
      <c r="M23" s="152" t="s">
        <v>70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64" customFormat="1" ht="104.25" customHeight="1" x14ac:dyDescent="0.25">
      <c r="A24" s="142">
        <v>2</v>
      </c>
      <c r="B24" s="33" t="s">
        <v>80</v>
      </c>
      <c r="C24" s="35" t="s">
        <v>12</v>
      </c>
      <c r="D24" s="37">
        <v>1</v>
      </c>
      <c r="E24" s="56">
        <v>196205</v>
      </c>
      <c r="F24" s="56"/>
      <c r="G24" s="35"/>
      <c r="H24" s="57"/>
      <c r="I24" s="55"/>
      <c r="J24" s="107"/>
      <c r="K24" s="107"/>
      <c r="L24" s="6"/>
      <c r="M24" s="5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64" customFormat="1" ht="52.5" customHeight="1" x14ac:dyDescent="0.25">
      <c r="A25" s="142">
        <v>3</v>
      </c>
      <c r="B25" s="36" t="s">
        <v>56</v>
      </c>
      <c r="C25" s="35" t="s">
        <v>26</v>
      </c>
      <c r="D25" s="37">
        <v>1</v>
      </c>
      <c r="E25" s="56">
        <v>62376</v>
      </c>
      <c r="F25" s="56"/>
      <c r="G25" s="35">
        <v>25226</v>
      </c>
      <c r="H25" s="6" t="e">
        <f t="shared" ref="H25" si="6">G25/F25-100%</f>
        <v>#DIV/0!</v>
      </c>
      <c r="I25" s="55"/>
      <c r="J25" s="107">
        <f>F25+'февраль по актам'!J25</f>
        <v>0</v>
      </c>
      <c r="K25" s="107">
        <f>G25+'февраль по актам'!K25</f>
        <v>25226</v>
      </c>
      <c r="L25" s="6" t="e">
        <f t="shared" si="2"/>
        <v>#DIV/0!</v>
      </c>
      <c r="M25" s="152" t="s">
        <v>70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64" customFormat="1" ht="31.5" x14ac:dyDescent="0.25">
      <c r="A26" s="142">
        <v>4</v>
      </c>
      <c r="B26" s="36" t="s">
        <v>58</v>
      </c>
      <c r="C26" s="35" t="s">
        <v>26</v>
      </c>
      <c r="D26" s="37">
        <v>1</v>
      </c>
      <c r="E26" s="56"/>
      <c r="F26" s="56"/>
      <c r="G26" s="35"/>
      <c r="H26" s="57"/>
      <c r="I26" s="55"/>
      <c r="J26" s="107"/>
      <c r="K26" s="107"/>
      <c r="L26" s="57"/>
      <c r="M26" s="5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64" customFormat="1" ht="31.5" x14ac:dyDescent="0.25">
      <c r="A27" s="142">
        <v>5</v>
      </c>
      <c r="B27" s="36" t="s">
        <v>59</v>
      </c>
      <c r="C27" s="35" t="s">
        <v>13</v>
      </c>
      <c r="D27" s="37"/>
      <c r="E27" s="56"/>
      <c r="F27" s="56"/>
      <c r="G27" s="35"/>
      <c r="H27" s="57"/>
      <c r="I27" s="55"/>
      <c r="J27" s="107"/>
      <c r="K27" s="107"/>
      <c r="L27" s="5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64" customFormat="1" ht="45.75" customHeight="1" x14ac:dyDescent="0.25">
      <c r="A28" s="142">
        <v>6</v>
      </c>
      <c r="B28" s="36" t="s">
        <v>61</v>
      </c>
      <c r="C28" s="35" t="s">
        <v>62</v>
      </c>
      <c r="D28" s="37">
        <v>1</v>
      </c>
      <c r="E28" s="56"/>
      <c r="F28" s="56"/>
      <c r="G28" s="35"/>
      <c r="H28" s="57"/>
      <c r="I28" s="55"/>
      <c r="J28" s="107"/>
      <c r="K28" s="107"/>
      <c r="L28" s="57"/>
      <c r="M28" s="5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30" spans="1:256" s="132" customFormat="1" ht="18.75" x14ac:dyDescent="0.3">
      <c r="A30" s="213" t="s">
        <v>97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</row>
    <row r="31" spans="1:256" s="132" customFormat="1" ht="18.75" x14ac:dyDescent="0.3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</sheetData>
  <mergeCells count="10">
    <mergeCell ref="A30:M30"/>
    <mergeCell ref="A1:M1"/>
    <mergeCell ref="A3:A4"/>
    <mergeCell ref="B3:B4"/>
    <mergeCell ref="C3:C4"/>
    <mergeCell ref="D3:E3"/>
    <mergeCell ref="F3:H3"/>
    <mergeCell ref="I3:I4"/>
    <mergeCell ref="J3:L3"/>
    <mergeCell ref="M3:M4"/>
  </mergeCells>
  <pageMargins left="0.39370078740157483" right="0.19685039370078741" top="0.74803149606299213" bottom="0.19685039370078741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topLeftCell="A13" zoomScale="90" zoomScaleSheetLayoutView="90" workbookViewId="0">
      <selection activeCell="F8" sqref="F8"/>
    </sheetView>
  </sheetViews>
  <sheetFormatPr defaultRowHeight="15" x14ac:dyDescent="0.25"/>
  <cols>
    <col min="1" max="1" width="5.85546875" style="60" customWidth="1"/>
    <col min="2" max="2" width="41.42578125" style="60" customWidth="1"/>
    <col min="3" max="3" width="9.140625" style="60"/>
    <col min="4" max="4" width="10" style="60" customWidth="1"/>
    <col min="5" max="5" width="16.85546875" style="60" customWidth="1"/>
    <col min="6" max="6" width="18" style="60" customWidth="1"/>
    <col min="7" max="7" width="15.5703125" style="60" customWidth="1"/>
    <col min="8" max="8" width="16.28515625" style="60" customWidth="1"/>
    <col min="9" max="9" width="57.42578125" style="60" customWidth="1"/>
    <col min="10" max="16384" width="9.140625" style="60"/>
  </cols>
  <sheetData>
    <row r="1" spans="1:9" ht="30.75" customHeight="1" x14ac:dyDescent="0.25">
      <c r="A1" s="210" t="s">
        <v>157</v>
      </c>
      <c r="B1" s="218"/>
      <c r="C1" s="218"/>
      <c r="D1" s="218"/>
      <c r="E1" s="218"/>
      <c r="F1" s="218"/>
      <c r="G1" s="218"/>
      <c r="H1" s="218"/>
      <c r="I1" s="218"/>
    </row>
    <row r="2" spans="1:9" ht="15.75" x14ac:dyDescent="0.25">
      <c r="A2" s="1"/>
      <c r="B2" s="10"/>
      <c r="C2" s="10"/>
      <c r="D2" s="23"/>
      <c r="E2" s="23"/>
      <c r="F2" s="23"/>
      <c r="G2" s="23"/>
      <c r="H2" s="2"/>
      <c r="I2" s="3"/>
    </row>
    <row r="3" spans="1:9" ht="49.5" customHeight="1" x14ac:dyDescent="0.25">
      <c r="A3" s="203" t="s">
        <v>1</v>
      </c>
      <c r="B3" s="203" t="s">
        <v>2</v>
      </c>
      <c r="C3" s="203" t="s">
        <v>3</v>
      </c>
      <c r="D3" s="203" t="s">
        <v>4</v>
      </c>
      <c r="E3" s="203" t="s">
        <v>119</v>
      </c>
      <c r="F3" s="203" t="s">
        <v>120</v>
      </c>
      <c r="G3" s="222" t="s">
        <v>132</v>
      </c>
      <c r="H3" s="222"/>
      <c r="I3" s="219" t="s">
        <v>131</v>
      </c>
    </row>
    <row r="4" spans="1:9" ht="15.75" x14ac:dyDescent="0.25">
      <c r="A4" s="203"/>
      <c r="B4" s="203"/>
      <c r="C4" s="203"/>
      <c r="D4" s="203"/>
      <c r="E4" s="203"/>
      <c r="F4" s="203"/>
      <c r="G4" s="178" t="s">
        <v>133</v>
      </c>
      <c r="H4" s="178" t="s">
        <v>134</v>
      </c>
      <c r="I4" s="220"/>
    </row>
    <row r="5" spans="1:9" ht="15.75" x14ac:dyDescent="0.25">
      <c r="A5" s="203"/>
      <c r="B5" s="203"/>
      <c r="C5" s="203"/>
      <c r="D5" s="203"/>
      <c r="E5" s="203"/>
      <c r="F5" s="203"/>
      <c r="G5" s="178" t="s">
        <v>135</v>
      </c>
      <c r="H5" s="178" t="s">
        <v>135</v>
      </c>
      <c r="I5" s="181"/>
    </row>
    <row r="6" spans="1:9" s="177" customFormat="1" ht="15.75" x14ac:dyDescent="0.25">
      <c r="A6" s="174"/>
      <c r="B6" s="38" t="s">
        <v>75</v>
      </c>
      <c r="C6" s="175"/>
      <c r="D6" s="38"/>
      <c r="E6" s="38"/>
      <c r="F6" s="38"/>
      <c r="G6" s="180">
        <f>G7+G16+G17+G18</f>
        <v>3126.0999999999995</v>
      </c>
      <c r="H6" s="180">
        <f>H7+H16+H17+H18</f>
        <v>965.2</v>
      </c>
      <c r="I6" s="176"/>
    </row>
    <row r="7" spans="1:9" s="172" customFormat="1" ht="63" x14ac:dyDescent="0.25">
      <c r="A7" s="179">
        <v>1</v>
      </c>
      <c r="B7" s="163" t="s">
        <v>10</v>
      </c>
      <c r="C7" s="164"/>
      <c r="D7" s="164"/>
      <c r="E7" s="164"/>
      <c r="F7" s="164"/>
      <c r="G7" s="182">
        <f>G8+G9+G10+G11+G14+G12+G13+G15</f>
        <v>2535.5</v>
      </c>
      <c r="H7" s="182">
        <f>H8+H9+H10+H11+H14+H12+H13+H15</f>
        <v>892.5</v>
      </c>
      <c r="I7" s="183"/>
    </row>
    <row r="8" spans="1:9" s="172" customFormat="1" ht="124.5" customHeight="1" x14ac:dyDescent="0.25">
      <c r="A8" s="160" t="s">
        <v>11</v>
      </c>
      <c r="B8" s="157" t="s">
        <v>22</v>
      </c>
      <c r="C8" s="158" t="s">
        <v>12</v>
      </c>
      <c r="D8" s="159">
        <v>1</v>
      </c>
      <c r="E8" s="184" t="s">
        <v>121</v>
      </c>
      <c r="F8" s="159" t="s">
        <v>122</v>
      </c>
      <c r="G8" s="185">
        <v>697.1</v>
      </c>
      <c r="H8" s="185">
        <v>145.19999999999999</v>
      </c>
      <c r="I8" s="196" t="s">
        <v>152</v>
      </c>
    </row>
    <row r="9" spans="1:9" s="172" customFormat="1" ht="50.25" customHeight="1" x14ac:dyDescent="0.25">
      <c r="A9" s="160" t="s">
        <v>139</v>
      </c>
      <c r="B9" s="187" t="s">
        <v>123</v>
      </c>
      <c r="C9" s="188" t="s">
        <v>124</v>
      </c>
      <c r="D9" s="189">
        <v>4</v>
      </c>
      <c r="E9" s="184" t="s">
        <v>121</v>
      </c>
      <c r="F9" s="159" t="s">
        <v>127</v>
      </c>
      <c r="G9" s="185">
        <v>398.4</v>
      </c>
      <c r="H9" s="185"/>
      <c r="I9" s="196" t="s">
        <v>146</v>
      </c>
    </row>
    <row r="10" spans="1:9" s="172" customFormat="1" ht="45" customHeight="1" x14ac:dyDescent="0.25">
      <c r="A10" s="160" t="s">
        <v>140</v>
      </c>
      <c r="B10" s="187" t="s">
        <v>125</v>
      </c>
      <c r="C10" s="188" t="s">
        <v>126</v>
      </c>
      <c r="D10" s="189">
        <v>1</v>
      </c>
      <c r="E10" s="184" t="s">
        <v>121</v>
      </c>
      <c r="F10" s="159" t="s">
        <v>127</v>
      </c>
      <c r="G10" s="185">
        <v>200</v>
      </c>
      <c r="H10" s="185"/>
      <c r="I10" s="196" t="s">
        <v>146</v>
      </c>
    </row>
    <row r="11" spans="1:9" s="172" customFormat="1" ht="132" customHeight="1" x14ac:dyDescent="0.25">
      <c r="A11" s="160" t="s">
        <v>141</v>
      </c>
      <c r="B11" s="157" t="s">
        <v>23</v>
      </c>
      <c r="C11" s="158" t="s">
        <v>26</v>
      </c>
      <c r="D11" s="159">
        <v>1</v>
      </c>
      <c r="E11" s="184" t="s">
        <v>128</v>
      </c>
      <c r="F11" s="159" t="s">
        <v>129</v>
      </c>
      <c r="G11" s="185">
        <v>668.1</v>
      </c>
      <c r="H11" s="190">
        <v>461.9</v>
      </c>
      <c r="I11" s="196" t="s">
        <v>154</v>
      </c>
    </row>
    <row r="12" spans="1:9" s="172" customFormat="1" ht="105.75" customHeight="1" x14ac:dyDescent="0.25">
      <c r="A12" s="160" t="s">
        <v>143</v>
      </c>
      <c r="B12" s="157" t="s">
        <v>21</v>
      </c>
      <c r="C12" s="158" t="s">
        <v>26</v>
      </c>
      <c r="D12" s="159">
        <v>1</v>
      </c>
      <c r="E12" s="167" t="s">
        <v>130</v>
      </c>
      <c r="F12" s="159" t="s">
        <v>129</v>
      </c>
      <c r="G12" s="185">
        <v>251.3</v>
      </c>
      <c r="H12" s="190">
        <v>172.5</v>
      </c>
      <c r="I12" s="196" t="s">
        <v>155</v>
      </c>
    </row>
    <row r="13" spans="1:9" s="172" customFormat="1" ht="63" x14ac:dyDescent="0.25">
      <c r="A13" s="160" t="s">
        <v>144</v>
      </c>
      <c r="B13" s="157" t="s">
        <v>60</v>
      </c>
      <c r="C13" s="158" t="s">
        <v>13</v>
      </c>
      <c r="D13" s="161">
        <v>22.1</v>
      </c>
      <c r="E13" s="173" t="s">
        <v>136</v>
      </c>
      <c r="F13" s="159" t="s">
        <v>127</v>
      </c>
      <c r="G13" s="190">
        <v>320.60000000000002</v>
      </c>
      <c r="H13" s="190">
        <v>1.2</v>
      </c>
      <c r="I13" s="196" t="s">
        <v>156</v>
      </c>
    </row>
    <row r="14" spans="1:9" s="172" customFormat="1" ht="105" customHeight="1" x14ac:dyDescent="0.25">
      <c r="A14" s="160" t="s">
        <v>142</v>
      </c>
      <c r="B14" s="157" t="s">
        <v>24</v>
      </c>
      <c r="C14" s="158" t="s">
        <v>26</v>
      </c>
      <c r="D14" s="159">
        <v>1</v>
      </c>
      <c r="E14" s="184" t="s">
        <v>128</v>
      </c>
      <c r="F14" s="159" t="s">
        <v>129</v>
      </c>
      <c r="G14" s="185">
        <v>0</v>
      </c>
      <c r="H14" s="190">
        <v>5.6</v>
      </c>
      <c r="I14" s="196" t="s">
        <v>153</v>
      </c>
    </row>
    <row r="15" spans="1:9" s="172" customFormat="1" ht="74.25" customHeight="1" x14ac:dyDescent="0.25">
      <c r="A15" s="160" t="s">
        <v>145</v>
      </c>
      <c r="B15" s="162" t="s">
        <v>137</v>
      </c>
      <c r="C15" s="158" t="s">
        <v>26</v>
      </c>
      <c r="D15" s="159">
        <v>1</v>
      </c>
      <c r="E15" s="184" t="s">
        <v>121</v>
      </c>
      <c r="F15" s="159" t="s">
        <v>127</v>
      </c>
      <c r="G15" s="155">
        <v>0</v>
      </c>
      <c r="H15" s="190">
        <v>106.1</v>
      </c>
      <c r="I15" s="186" t="s">
        <v>147</v>
      </c>
    </row>
    <row r="16" spans="1:9" s="192" customFormat="1" ht="78" customHeight="1" x14ac:dyDescent="0.25">
      <c r="A16" s="179">
        <v>2</v>
      </c>
      <c r="B16" s="163" t="s">
        <v>14</v>
      </c>
      <c r="C16" s="164" t="s">
        <v>15</v>
      </c>
      <c r="D16" s="165">
        <v>7</v>
      </c>
      <c r="E16" s="163" t="s">
        <v>138</v>
      </c>
      <c r="F16" s="165" t="s">
        <v>129</v>
      </c>
      <c r="G16" s="191">
        <v>116.7</v>
      </c>
      <c r="H16" s="191">
        <v>8.9</v>
      </c>
      <c r="I16" s="186" t="s">
        <v>150</v>
      </c>
    </row>
    <row r="17" spans="1:9" s="172" customFormat="1" ht="68.25" customHeight="1" x14ac:dyDescent="0.25">
      <c r="A17" s="179">
        <v>3</v>
      </c>
      <c r="B17" s="163" t="s">
        <v>16</v>
      </c>
      <c r="C17" s="164" t="s">
        <v>17</v>
      </c>
      <c r="D17" s="166">
        <v>2314</v>
      </c>
      <c r="E17" s="163" t="s">
        <v>138</v>
      </c>
      <c r="F17" s="165" t="s">
        <v>122</v>
      </c>
      <c r="G17" s="193">
        <v>421.7</v>
      </c>
      <c r="H17" s="193">
        <v>45.7</v>
      </c>
      <c r="I17" s="186" t="s">
        <v>148</v>
      </c>
    </row>
    <row r="18" spans="1:9" s="172" customFormat="1" ht="74.25" customHeight="1" x14ac:dyDescent="0.25">
      <c r="A18" s="165">
        <v>4</v>
      </c>
      <c r="B18" s="163" t="s">
        <v>18</v>
      </c>
      <c r="C18" s="164" t="s">
        <v>19</v>
      </c>
      <c r="D18" s="166">
        <v>20</v>
      </c>
      <c r="E18" s="163" t="s">
        <v>138</v>
      </c>
      <c r="F18" s="165" t="s">
        <v>129</v>
      </c>
      <c r="G18" s="193">
        <v>52.2</v>
      </c>
      <c r="H18" s="194">
        <v>18.100000000000001</v>
      </c>
      <c r="I18" s="186" t="s">
        <v>149</v>
      </c>
    </row>
    <row r="19" spans="1:9" s="172" customFormat="1" ht="15.75" x14ac:dyDescent="0.25">
      <c r="A19" s="168"/>
      <c r="B19" s="156"/>
      <c r="C19" s="156"/>
      <c r="D19" s="170"/>
      <c r="E19" s="170"/>
      <c r="F19" s="170"/>
      <c r="G19" s="170"/>
      <c r="H19" s="171"/>
      <c r="I19" s="169"/>
    </row>
    <row r="20" spans="1:9" s="172" customFormat="1" ht="67.5" customHeight="1" x14ac:dyDescent="0.25">
      <c r="A20" s="221" t="s">
        <v>151</v>
      </c>
      <c r="B20" s="221"/>
      <c r="C20" s="221"/>
      <c r="D20" s="221"/>
      <c r="E20" s="221"/>
      <c r="F20" s="221"/>
      <c r="G20" s="221"/>
      <c r="H20" s="221"/>
      <c r="I20" s="221"/>
    </row>
    <row r="21" spans="1:9" s="172" customFormat="1" ht="18.75" customHeight="1" x14ac:dyDescent="0.25">
      <c r="A21" s="195"/>
      <c r="B21" s="195"/>
      <c r="C21" s="195"/>
      <c r="D21" s="195"/>
      <c r="E21" s="195"/>
      <c r="F21" s="195"/>
      <c r="G21" s="195"/>
      <c r="H21" s="195"/>
      <c r="I21" s="195"/>
    </row>
  </sheetData>
  <mergeCells count="10">
    <mergeCell ref="C3:C5"/>
    <mergeCell ref="D3:D5"/>
    <mergeCell ref="F3:F5"/>
    <mergeCell ref="E3:E5"/>
    <mergeCell ref="G3:H3"/>
    <mergeCell ref="A1:I1"/>
    <mergeCell ref="I3:I4"/>
    <mergeCell ref="A3:A5"/>
    <mergeCell ref="B3:B5"/>
    <mergeCell ref="A20:I20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январь оплата</vt:lpstr>
      <vt:lpstr>январь по актам</vt:lpstr>
      <vt:lpstr>февраль оплата </vt:lpstr>
      <vt:lpstr>февраль по актам</vt:lpstr>
      <vt:lpstr>март оплата</vt:lpstr>
      <vt:lpstr>март акты</vt:lpstr>
      <vt:lpstr>Август акты</vt:lpstr>
      <vt:lpstr>'март акты'!Заголовки_для_печати</vt:lpstr>
      <vt:lpstr>'март оплата'!Заголовки_для_печати</vt:lpstr>
      <vt:lpstr>'февраль по актам'!Заголовки_для_печати</vt:lpstr>
      <vt:lpstr>'январь оплата'!Заголовки_для_печати</vt:lpstr>
      <vt:lpstr>'январь по актам'!Заголовки_для_печати</vt:lpstr>
      <vt:lpstr>'Август акты'!Область_печати</vt:lpstr>
      <vt:lpstr>'март оплата'!Область_печати</vt:lpstr>
      <vt:lpstr>'январь оплата'!Область_печати</vt:lpstr>
      <vt:lpstr>'январь по актам'!Область_печати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Евтушенко</cp:lastModifiedBy>
  <cp:lastPrinted>2019-09-30T10:41:11Z</cp:lastPrinted>
  <dcterms:created xsi:type="dcterms:W3CDTF">2017-07-17T01:39:14Z</dcterms:created>
  <dcterms:modified xsi:type="dcterms:W3CDTF">2019-09-30T10:58:01Z</dcterms:modified>
</cp:coreProperties>
</file>