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30" windowWidth="14055" windowHeight="14655"/>
  </bookViews>
  <sheets>
    <sheet name="АО ПЭ (рус.яз)" sheetId="1" r:id="rId1"/>
    <sheet name="АО ПЭ (каз.яз)" sheetId="2" r:id="rId2"/>
  </sheets>
  <definedNames>
    <definedName name="Z_6E841953_5D4A_488D_AD0B_C6FBE6A50B67_.wvu.PrintArea" localSheetId="1" hidden="1">'АО ПЭ (каз.яз)'!$B$1:$S$102</definedName>
    <definedName name="Z_6E841953_5D4A_488D_AD0B_C6FBE6A50B67_.wvu.PrintTitles" localSheetId="1" hidden="1">'АО ПЭ (каз.яз)'!$16:$17</definedName>
    <definedName name="Z_FBC03742_EEBC_4F9C_B90F_1D11A8F63049_.wvu.PrintArea" localSheetId="1" hidden="1">'АО ПЭ (каз.яз)'!$B$1:$S$102</definedName>
    <definedName name="Z_FBC03742_EEBC_4F9C_B90F_1D11A8F63049_.wvu.PrintTitles" localSheetId="1" hidden="1">'АО ПЭ (каз.яз)'!$16:$17</definedName>
    <definedName name="_xlnm.Print_Titles" localSheetId="1">'АО ПЭ (каз.яз)'!$16:$17</definedName>
    <definedName name="_xlnm.Print_Titles" localSheetId="0">'АО ПЭ (рус.яз)'!$16:$19</definedName>
    <definedName name="_xlnm.Print_Area" localSheetId="1">'АО ПЭ (каз.яз)'!$B$1:$S$102</definedName>
    <definedName name="_xlnm.Print_Area" localSheetId="0">'АО ПЭ (рус.яз)'!$A$1:$R$117</definedName>
  </definedNames>
  <calcPr calcId="145621"/>
</workbook>
</file>

<file path=xl/calcChain.xml><?xml version="1.0" encoding="utf-8"?>
<calcChain xmlns="http://schemas.openxmlformats.org/spreadsheetml/2006/main">
  <c r="AA107" i="1" l="1"/>
  <c r="K107" i="1"/>
  <c r="H106" i="1"/>
  <c r="Q105" i="1"/>
  <c r="O105" i="1"/>
  <c r="I105" i="1"/>
  <c r="U105" i="1" s="1"/>
  <c r="G106" i="1"/>
  <c r="G100" i="1" s="1"/>
  <c r="F106" i="1"/>
  <c r="E105" i="1"/>
  <c r="W105" i="1" s="1"/>
  <c r="E104" i="1"/>
  <c r="E103" i="1"/>
  <c r="N103" i="1" s="1"/>
  <c r="E102" i="1"/>
  <c r="N102" i="1" s="1"/>
  <c r="Q101" i="1"/>
  <c r="E101" i="1"/>
  <c r="K100" i="1"/>
  <c r="K104" i="1" s="1"/>
  <c r="P104" i="1" s="1"/>
  <c r="J100" i="1"/>
  <c r="J104" i="1" s="1"/>
  <c r="O104" i="1" s="1"/>
  <c r="E99" i="1"/>
  <c r="I99" i="1" s="1"/>
  <c r="L97" i="1"/>
  <c r="I97" i="1" s="1"/>
  <c r="L96" i="1"/>
  <c r="I96" i="1" s="1"/>
  <c r="E91" i="1"/>
  <c r="AB90" i="1"/>
  <c r="E90" i="1"/>
  <c r="W90" i="1" s="1"/>
  <c r="Z90" i="1" s="1"/>
  <c r="E88" i="1"/>
  <c r="M88" i="1" s="1"/>
  <c r="S87" i="1"/>
  <c r="T87" i="1"/>
  <c r="E87" i="1"/>
  <c r="W87" i="1" s="1"/>
  <c r="E86" i="1"/>
  <c r="W86" i="1" s="1"/>
  <c r="Y86" i="1" s="1"/>
  <c r="K85" i="1"/>
  <c r="O85" i="1"/>
  <c r="E85" i="1"/>
  <c r="W85" i="1" s="1"/>
  <c r="E84" i="1"/>
  <c r="K84" i="1" s="1"/>
  <c r="D83" i="1"/>
  <c r="D74" i="1" s="1"/>
  <c r="D60" i="1" s="1"/>
  <c r="D59" i="1" s="1"/>
  <c r="E82" i="1"/>
  <c r="E81" i="1"/>
  <c r="J81" i="1" s="1"/>
  <c r="O81" i="1" s="1"/>
  <c r="E80" i="1"/>
  <c r="W80" i="1" s="1"/>
  <c r="Y80" i="1" s="1"/>
  <c r="AB79" i="1"/>
  <c r="E78" i="1"/>
  <c r="W78" i="1" s="1"/>
  <c r="Y78" i="1" s="1"/>
  <c r="AB77" i="1"/>
  <c r="E76" i="1"/>
  <c r="K76" i="1" s="1"/>
  <c r="AB75" i="1"/>
  <c r="W75" i="1"/>
  <c r="U75" i="1"/>
  <c r="T75" i="1"/>
  <c r="M75" i="1"/>
  <c r="H74" i="1"/>
  <c r="G74" i="1"/>
  <c r="Y73" i="1"/>
  <c r="E73" i="1"/>
  <c r="W73" i="1" s="1"/>
  <c r="AB72" i="1"/>
  <c r="AB70" i="1"/>
  <c r="M69" i="1"/>
  <c r="E69" i="1"/>
  <c r="W69" i="1" s="1"/>
  <c r="Y69" i="1" s="1"/>
  <c r="AB68" i="1"/>
  <c r="E67" i="1"/>
  <c r="W67" i="1" s="1"/>
  <c r="AB66" i="1"/>
  <c r="H60" i="1"/>
  <c r="H59" i="1" s="1"/>
  <c r="E64" i="1"/>
  <c r="J64" i="1" s="1"/>
  <c r="O64" i="1" s="1"/>
  <c r="AB62" i="1"/>
  <c r="AB61" i="1"/>
  <c r="W61" i="1"/>
  <c r="U61" i="1"/>
  <c r="T61" i="1"/>
  <c r="D61" i="1"/>
  <c r="AB58" i="1"/>
  <c r="K57" i="1"/>
  <c r="P57" i="1" s="1"/>
  <c r="E57" i="1"/>
  <c r="W57" i="1" s="1"/>
  <c r="E56" i="1"/>
  <c r="W56" i="1" s="1"/>
  <c r="Y56" i="1" s="1"/>
  <c r="AB55" i="1"/>
  <c r="E54" i="1"/>
  <c r="W54" i="1" s="1"/>
  <c r="Y54" i="1" s="1"/>
  <c r="AB53" i="1"/>
  <c r="E53" i="1"/>
  <c r="W53" i="1" s="1"/>
  <c r="Z53" i="1" s="1"/>
  <c r="AB51" i="1"/>
  <c r="H48" i="1"/>
  <c r="AB50" i="1"/>
  <c r="E50" i="1"/>
  <c r="T50" i="1" s="1"/>
  <c r="AB49" i="1"/>
  <c r="U49" i="1"/>
  <c r="T49" i="1"/>
  <c r="F48" i="1"/>
  <c r="AA20" i="1"/>
  <c r="E47" i="1"/>
  <c r="W47" i="1" s="1"/>
  <c r="Y47" i="1" s="1"/>
  <c r="AB46" i="1"/>
  <c r="E46" i="1"/>
  <c r="J46" i="1" s="1"/>
  <c r="O46" i="1" s="1"/>
  <c r="E45" i="1"/>
  <c r="W45" i="1" s="1"/>
  <c r="AB44" i="1"/>
  <c r="E43" i="1"/>
  <c r="AB42" i="1"/>
  <c r="E42" i="1"/>
  <c r="W42" i="1" s="1"/>
  <c r="Z42" i="1" s="1"/>
  <c r="I41" i="1"/>
  <c r="H41" i="1"/>
  <c r="D41" i="1"/>
  <c r="K40" i="1"/>
  <c r="P40" i="1" s="1"/>
  <c r="E40" i="1"/>
  <c r="W40" i="1" s="1"/>
  <c r="AB39" i="1"/>
  <c r="E39" i="1"/>
  <c r="AB38" i="1"/>
  <c r="AB37" i="1"/>
  <c r="J37" i="1"/>
  <c r="O37" i="1" s="1"/>
  <c r="E37" i="1"/>
  <c r="K37" i="1" s="1"/>
  <c r="P37" i="1" s="1"/>
  <c r="E36" i="1"/>
  <c r="W36" i="1" s="1"/>
  <c r="AB35" i="1"/>
  <c r="F33" i="1"/>
  <c r="AB34" i="1"/>
  <c r="H33" i="1"/>
  <c r="D33" i="1"/>
  <c r="E32" i="1"/>
  <c r="W32" i="1" s="1"/>
  <c r="AB31" i="1"/>
  <c r="E31" i="1"/>
  <c r="H30" i="1"/>
  <c r="G30" i="1"/>
  <c r="D30" i="1"/>
  <c r="AB29" i="1"/>
  <c r="E29" i="1"/>
  <c r="W29" i="1" s="1"/>
  <c r="Z29" i="1" s="1"/>
  <c r="K28" i="1"/>
  <c r="P28" i="1" s="1"/>
  <c r="E28" i="1"/>
  <c r="W28" i="1" s="1"/>
  <c r="AB27" i="1"/>
  <c r="H26" i="1"/>
  <c r="G26" i="1"/>
  <c r="D26" i="1"/>
  <c r="AB25" i="1"/>
  <c r="E25" i="1"/>
  <c r="W25" i="1" s="1"/>
  <c r="Z25" i="1" s="1"/>
  <c r="D22" i="1"/>
  <c r="D21" i="1" s="1"/>
  <c r="E24" i="1"/>
  <c r="W24" i="1" s="1"/>
  <c r="AB23" i="1"/>
  <c r="G22" i="1"/>
  <c r="N85" i="1" l="1"/>
  <c r="Y53" i="1"/>
  <c r="K64" i="1"/>
  <c r="P64" i="1" s="1"/>
  <c r="T45" i="1"/>
  <c r="T53" i="1"/>
  <c r="T24" i="1"/>
  <c r="M84" i="1"/>
  <c r="G21" i="1"/>
  <c r="K24" i="1"/>
  <c r="P24" i="1" s="1"/>
  <c r="T57" i="1"/>
  <c r="T69" i="1"/>
  <c r="T28" i="1"/>
  <c r="T40" i="1"/>
  <c r="T32" i="1"/>
  <c r="K46" i="1"/>
  <c r="P46" i="1" s="1"/>
  <c r="K50" i="1"/>
  <c r="K67" i="1"/>
  <c r="P67" i="1" s="1"/>
  <c r="M81" i="1"/>
  <c r="Y90" i="1"/>
  <c r="T36" i="1"/>
  <c r="T25" i="1"/>
  <c r="T29" i="1"/>
  <c r="K32" i="1"/>
  <c r="P32" i="1" s="1"/>
  <c r="K36" i="1"/>
  <c r="P36" i="1" s="1"/>
  <c r="K45" i="1"/>
  <c r="P45" i="1" s="1"/>
  <c r="K47" i="1"/>
  <c r="P47" i="1" s="1"/>
  <c r="N50" i="1"/>
  <c r="K56" i="1"/>
  <c r="P56" i="1" s="1"/>
  <c r="M57" i="1"/>
  <c r="K80" i="1"/>
  <c r="P80" i="1" s="1"/>
  <c r="K81" i="1"/>
  <c r="P81" i="1" s="1"/>
  <c r="T84" i="1"/>
  <c r="K25" i="1"/>
  <c r="P25" i="1" s="1"/>
  <c r="K29" i="1"/>
  <c r="P29" i="1" s="1"/>
  <c r="T47" i="1"/>
  <c r="T56" i="1"/>
  <c r="T67" i="1"/>
  <c r="K73" i="1"/>
  <c r="P73" i="1" s="1"/>
  <c r="T80" i="1"/>
  <c r="Y24" i="1"/>
  <c r="Y36" i="1"/>
  <c r="Y40" i="1"/>
  <c r="W31" i="1"/>
  <c r="Z31" i="1" s="1"/>
  <c r="E30" i="1"/>
  <c r="W30" i="1" s="1"/>
  <c r="N31" i="1"/>
  <c r="K31" i="1"/>
  <c r="W39" i="1"/>
  <c r="Z39" i="1" s="1"/>
  <c r="N39" i="1"/>
  <c r="Z28" i="1"/>
  <c r="Y32" i="1"/>
  <c r="K39" i="1"/>
  <c r="P39" i="1" s="1"/>
  <c r="W43" i="1"/>
  <c r="Y43" i="1" s="1"/>
  <c r="M43" i="1"/>
  <c r="K43" i="1"/>
  <c r="P43" i="1" s="1"/>
  <c r="M28" i="1"/>
  <c r="J31" i="1"/>
  <c r="T31" i="1"/>
  <c r="M32" i="1"/>
  <c r="J39" i="1"/>
  <c r="T39" i="1"/>
  <c r="Y42" i="1"/>
  <c r="E44" i="1"/>
  <c r="T44" i="1" s="1"/>
  <c r="F100" i="1"/>
  <c r="F22" i="1"/>
  <c r="E23" i="1"/>
  <c r="K23" i="1" s="1"/>
  <c r="AB24" i="1"/>
  <c r="F26" i="1"/>
  <c r="E27" i="1"/>
  <c r="T27" i="1" s="1"/>
  <c r="AB28" i="1"/>
  <c r="F30" i="1"/>
  <c r="T30" i="1" s="1"/>
  <c r="M31" i="1"/>
  <c r="Y31" i="1"/>
  <c r="AB32" i="1"/>
  <c r="G33" i="1"/>
  <c r="E35" i="1"/>
  <c r="J35" i="1" s="1"/>
  <c r="AB36" i="1"/>
  <c r="L37" i="1"/>
  <c r="Q37" i="1" s="1"/>
  <c r="E38" i="1"/>
  <c r="N38" i="1" s="1"/>
  <c r="M39" i="1"/>
  <c r="Y39" i="1"/>
  <c r="AB40" i="1"/>
  <c r="G41" i="1"/>
  <c r="N42" i="1"/>
  <c r="Z43" i="1"/>
  <c r="N43" i="1"/>
  <c r="AB43" i="1"/>
  <c r="Y45" i="1"/>
  <c r="M46" i="1"/>
  <c r="W50" i="1"/>
  <c r="Z50" i="1" s="1"/>
  <c r="J50" i="1"/>
  <c r="K53" i="1"/>
  <c r="P53" i="1" s="1"/>
  <c r="N53" i="1"/>
  <c r="K54" i="1"/>
  <c r="P54" i="1" s="1"/>
  <c r="Z57" i="1"/>
  <c r="N57" i="1"/>
  <c r="AB57" i="1"/>
  <c r="E72" i="1"/>
  <c r="T72" i="1" s="1"/>
  <c r="M24" i="1"/>
  <c r="Y28" i="1"/>
  <c r="M36" i="1"/>
  <c r="J44" i="1"/>
  <c r="P50" i="1"/>
  <c r="N101" i="1"/>
  <c r="P107" i="1"/>
  <c r="K109" i="1"/>
  <c r="H22" i="1"/>
  <c r="H21" i="1" s="1"/>
  <c r="H20" i="1" s="1"/>
  <c r="H92" i="1" s="1"/>
  <c r="J24" i="1"/>
  <c r="N24" i="1"/>
  <c r="Z24" i="1"/>
  <c r="M25" i="1"/>
  <c r="Y25" i="1"/>
  <c r="J28" i="1"/>
  <c r="N28" i="1"/>
  <c r="M29" i="1"/>
  <c r="Y29" i="1"/>
  <c r="J32" i="1"/>
  <c r="N32" i="1"/>
  <c r="Z32" i="1"/>
  <c r="I33" i="1"/>
  <c r="J36" i="1"/>
  <c r="L36" i="1" s="1"/>
  <c r="Q36" i="1" s="1"/>
  <c r="N36" i="1"/>
  <c r="Z36" i="1"/>
  <c r="N37" i="1"/>
  <c r="J40" i="1"/>
  <c r="N40" i="1"/>
  <c r="Z40" i="1"/>
  <c r="AB41" i="1"/>
  <c r="J42" i="1"/>
  <c r="T42" i="1"/>
  <c r="K44" i="1"/>
  <c r="P44" i="1" s="1"/>
  <c r="Z54" i="1"/>
  <c r="N54" i="1"/>
  <c r="AB54" i="1"/>
  <c r="E71" i="1"/>
  <c r="W71" i="1" s="1"/>
  <c r="Y71" i="1" s="1"/>
  <c r="L98" i="1"/>
  <c r="I98" i="1" s="1"/>
  <c r="T35" i="1"/>
  <c r="M37" i="1"/>
  <c r="M40" i="1"/>
  <c r="T43" i="1"/>
  <c r="J25" i="1"/>
  <c r="N25" i="1"/>
  <c r="J29" i="1"/>
  <c r="N29" i="1"/>
  <c r="F41" i="1"/>
  <c r="K42" i="1"/>
  <c r="D48" i="1"/>
  <c r="D20" i="1" s="1"/>
  <c r="D92" i="1" s="1"/>
  <c r="E52" i="1"/>
  <c r="G48" i="1"/>
  <c r="J53" i="1"/>
  <c r="T54" i="1"/>
  <c r="M54" i="1"/>
  <c r="Y57" i="1"/>
  <c r="M42" i="1"/>
  <c r="J45" i="1"/>
  <c r="N45" i="1"/>
  <c r="Z45" i="1"/>
  <c r="N46" i="1"/>
  <c r="J47" i="1"/>
  <c r="L47" i="1" s="1"/>
  <c r="Q47" i="1" s="1"/>
  <c r="N47" i="1"/>
  <c r="Z47" i="1"/>
  <c r="M50" i="1"/>
  <c r="M53" i="1"/>
  <c r="J56" i="1"/>
  <c r="L56" i="1" s="1"/>
  <c r="Q56" i="1" s="1"/>
  <c r="N56" i="1"/>
  <c r="Z56" i="1"/>
  <c r="E63" i="1"/>
  <c r="G60" i="1"/>
  <c r="G59" i="1" s="1"/>
  <c r="Y67" i="1"/>
  <c r="Z69" i="1"/>
  <c r="N69" i="1"/>
  <c r="AB69" i="1"/>
  <c r="T73" i="1"/>
  <c r="M73" i="1"/>
  <c r="W76" i="1"/>
  <c r="Z76" i="1" s="1"/>
  <c r="J43" i="1"/>
  <c r="M44" i="1"/>
  <c r="AB45" i="1"/>
  <c r="L46" i="1"/>
  <c r="Q46" i="1" s="1"/>
  <c r="AB47" i="1"/>
  <c r="E51" i="1"/>
  <c r="AB52" i="1"/>
  <c r="J54" i="1"/>
  <c r="E55" i="1"/>
  <c r="T55" i="1" s="1"/>
  <c r="AB56" i="1"/>
  <c r="J57" i="1"/>
  <c r="L57" i="1" s="1"/>
  <c r="Q57" i="1" s="1"/>
  <c r="E58" i="1"/>
  <c r="Z61" i="1"/>
  <c r="Y61" i="1"/>
  <c r="M64" i="1"/>
  <c r="E68" i="1"/>
  <c r="J68" i="1" s="1"/>
  <c r="K69" i="1"/>
  <c r="P69" i="1" s="1"/>
  <c r="E77" i="1"/>
  <c r="J77" i="1" s="1"/>
  <c r="F74" i="1"/>
  <c r="F60" i="1" s="1"/>
  <c r="P84" i="1"/>
  <c r="M45" i="1"/>
  <c r="M47" i="1"/>
  <c r="J55" i="1"/>
  <c r="M56" i="1"/>
  <c r="AA92" i="1"/>
  <c r="T63" i="1"/>
  <c r="Z73" i="1"/>
  <c r="N73" i="1"/>
  <c r="AB73" i="1"/>
  <c r="Z75" i="1"/>
  <c r="Y75" i="1"/>
  <c r="P76" i="1"/>
  <c r="N82" i="1"/>
  <c r="M82" i="1"/>
  <c r="D107" i="1"/>
  <c r="D100" i="1"/>
  <c r="L107" i="1"/>
  <c r="Q106" i="1"/>
  <c r="L100" i="1"/>
  <c r="J63" i="1"/>
  <c r="N63" i="1"/>
  <c r="N64" i="1"/>
  <c r="J67" i="1"/>
  <c r="N67" i="1"/>
  <c r="Z67" i="1"/>
  <c r="M68" i="1"/>
  <c r="K78" i="1"/>
  <c r="P78" i="1" s="1"/>
  <c r="L85" i="1"/>
  <c r="Q85" i="1" s="1"/>
  <c r="AB85" i="1"/>
  <c r="Y85" i="1"/>
  <c r="M85" i="1"/>
  <c r="Z85" i="1"/>
  <c r="K86" i="1"/>
  <c r="P86" i="1" s="1"/>
  <c r="M87" i="1"/>
  <c r="N88" i="1"/>
  <c r="T90" i="1"/>
  <c r="Z105" i="1"/>
  <c r="N105" i="1"/>
  <c r="AB105" i="1"/>
  <c r="M105" i="1"/>
  <c r="E62" i="1"/>
  <c r="T62" i="1" s="1"/>
  <c r="AB63" i="1"/>
  <c r="L64" i="1"/>
  <c r="Q64" i="1" s="1"/>
  <c r="E66" i="1"/>
  <c r="K66" i="1" s="1"/>
  <c r="P66" i="1" s="1"/>
  <c r="AB67" i="1"/>
  <c r="J69" i="1"/>
  <c r="L69" i="1" s="1"/>
  <c r="Q69" i="1" s="1"/>
  <c r="E70" i="1"/>
  <c r="W70" i="1" s="1"/>
  <c r="Z70" i="1" s="1"/>
  <c r="AB71" i="1"/>
  <c r="J73" i="1"/>
  <c r="AB76" i="1"/>
  <c r="N76" i="1"/>
  <c r="M76" i="1"/>
  <c r="K77" i="1"/>
  <c r="P77" i="1" s="1"/>
  <c r="Z78" i="1"/>
  <c r="N78" i="1"/>
  <c r="AB78" i="1"/>
  <c r="J82" i="1"/>
  <c r="O82" i="1" s="1"/>
  <c r="AB86" i="1"/>
  <c r="Z86" i="1"/>
  <c r="N86" i="1"/>
  <c r="J90" i="1"/>
  <c r="P106" i="1"/>
  <c r="M63" i="1"/>
  <c r="J66" i="1"/>
  <c r="M67" i="1"/>
  <c r="M71" i="1"/>
  <c r="T76" i="1"/>
  <c r="J76" i="1"/>
  <c r="T78" i="1"/>
  <c r="M78" i="1"/>
  <c r="K82" i="1"/>
  <c r="P82" i="1" s="1"/>
  <c r="W84" i="1"/>
  <c r="Y84" i="1" s="1"/>
  <c r="AB84" i="1"/>
  <c r="N84" i="1"/>
  <c r="I83" i="1"/>
  <c r="T85" i="1"/>
  <c r="T86" i="1"/>
  <c r="M86" i="1"/>
  <c r="Z87" i="1"/>
  <c r="Y87" i="1"/>
  <c r="N87" i="1"/>
  <c r="AB87" i="1"/>
  <c r="E89" i="1"/>
  <c r="N89" i="1" s="1"/>
  <c r="K90" i="1"/>
  <c r="P90" i="1" s="1"/>
  <c r="N90" i="1"/>
  <c r="E106" i="1"/>
  <c r="Y105" i="1"/>
  <c r="I106" i="1"/>
  <c r="U106" i="1" s="1"/>
  <c r="M77" i="1"/>
  <c r="J80" i="1"/>
  <c r="L80" i="1" s="1"/>
  <c r="Q80" i="1" s="1"/>
  <c r="N80" i="1"/>
  <c r="Z80" i="1"/>
  <c r="N81" i="1"/>
  <c r="M90" i="1"/>
  <c r="P100" i="1"/>
  <c r="P105" i="1"/>
  <c r="O106" i="1"/>
  <c r="J107" i="1"/>
  <c r="J78" i="1"/>
  <c r="E79" i="1"/>
  <c r="T79" i="1" s="1"/>
  <c r="AB80" i="1"/>
  <c r="L81" i="1"/>
  <c r="Q81" i="1" s="1"/>
  <c r="J84" i="1"/>
  <c r="U85" i="1"/>
  <c r="J86" i="1"/>
  <c r="T105" i="1"/>
  <c r="M80" i="1"/>
  <c r="P85" i="1"/>
  <c r="K68" i="1" l="1"/>
  <c r="P68" i="1" s="1"/>
  <c r="M55" i="1"/>
  <c r="E48" i="1"/>
  <c r="W48" i="1" s="1"/>
  <c r="J79" i="1"/>
  <c r="L86" i="1"/>
  <c r="Q86" i="1" s="1"/>
  <c r="M79" i="1"/>
  <c r="J62" i="1"/>
  <c r="K62" i="1"/>
  <c r="P62" i="1" s="1"/>
  <c r="G20" i="1"/>
  <c r="L45" i="1"/>
  <c r="Q45" i="1" s="1"/>
  <c r="Z84" i="1"/>
  <c r="Y76" i="1"/>
  <c r="L78" i="1"/>
  <c r="Q78" i="1" s="1"/>
  <c r="J70" i="1"/>
  <c r="O70" i="1" s="1"/>
  <c r="M72" i="1"/>
  <c r="K72" i="1"/>
  <c r="P72" i="1" s="1"/>
  <c r="L54" i="1"/>
  <c r="Q54" i="1" s="1"/>
  <c r="Y50" i="1"/>
  <c r="M27" i="1"/>
  <c r="Y70" i="1"/>
  <c r="T70" i="1"/>
  <c r="J72" i="1"/>
  <c r="O72" i="1" s="1"/>
  <c r="M38" i="1"/>
  <c r="H93" i="1"/>
  <c r="H18" i="1"/>
  <c r="P23" i="1"/>
  <c r="K22" i="1"/>
  <c r="O66" i="1"/>
  <c r="L66" i="1"/>
  <c r="Q66" i="1" s="1"/>
  <c r="O63" i="1"/>
  <c r="N58" i="1"/>
  <c r="W58" i="1"/>
  <c r="W52" i="1"/>
  <c r="K52" i="1"/>
  <c r="P52" i="1" s="1"/>
  <c r="L25" i="1"/>
  <c r="Q25" i="1" s="1"/>
  <c r="O25" i="1"/>
  <c r="O40" i="1"/>
  <c r="O28" i="1"/>
  <c r="O44" i="1"/>
  <c r="L44" i="1"/>
  <c r="Q44" i="1" s="1"/>
  <c r="O80" i="1"/>
  <c r="U80" i="1"/>
  <c r="E107" i="1"/>
  <c r="W106" i="1"/>
  <c r="Y106" i="1" s="1"/>
  <c r="U69" i="1"/>
  <c r="O69" i="1"/>
  <c r="M66" i="1"/>
  <c r="J71" i="1"/>
  <c r="Q107" i="1"/>
  <c r="L109" i="1"/>
  <c r="L82" i="1"/>
  <c r="Q82" i="1" s="1"/>
  <c r="J58" i="1"/>
  <c r="J48" i="1" s="1"/>
  <c r="J51" i="1"/>
  <c r="W68" i="1"/>
  <c r="N68" i="1"/>
  <c r="T68" i="1"/>
  <c r="M58" i="1"/>
  <c r="T71" i="1"/>
  <c r="W63" i="1"/>
  <c r="K63" i="1"/>
  <c r="P63" i="1" s="1"/>
  <c r="O56" i="1"/>
  <c r="U56" i="1"/>
  <c r="J52" i="1"/>
  <c r="O47" i="1"/>
  <c r="U47" i="1"/>
  <c r="U45" i="1"/>
  <c r="O45" i="1"/>
  <c r="T48" i="1"/>
  <c r="L39" i="1"/>
  <c r="Q39" i="1" s="1"/>
  <c r="K71" i="1"/>
  <c r="P71" i="1" s="1"/>
  <c r="T52" i="1"/>
  <c r="T51" i="1"/>
  <c r="W35" i="1"/>
  <c r="E33" i="1"/>
  <c r="W33" i="1" s="1"/>
  <c r="Y33" i="1" s="1"/>
  <c r="N35" i="1"/>
  <c r="L28" i="1"/>
  <c r="Q28" i="1" s="1"/>
  <c r="M23" i="1"/>
  <c r="T106" i="1"/>
  <c r="N44" i="1"/>
  <c r="W44" i="1"/>
  <c r="O39" i="1"/>
  <c r="L31" i="1"/>
  <c r="U31" i="1" s="1"/>
  <c r="O31" i="1"/>
  <c r="J30" i="1"/>
  <c r="O79" i="1"/>
  <c r="J109" i="1"/>
  <c r="O107" i="1"/>
  <c r="O67" i="1"/>
  <c r="F59" i="1"/>
  <c r="U36" i="1"/>
  <c r="O36" i="1"/>
  <c r="W23" i="1"/>
  <c r="E22" i="1"/>
  <c r="N23" i="1"/>
  <c r="J23" i="1"/>
  <c r="N79" i="1"/>
  <c r="W79" i="1"/>
  <c r="I107" i="1"/>
  <c r="U107" i="1" s="1"/>
  <c r="Z106" i="1"/>
  <c r="N106" i="1"/>
  <c r="M106" i="1"/>
  <c r="AB106" i="1"/>
  <c r="AB83" i="1"/>
  <c r="N70" i="1"/>
  <c r="L90" i="1"/>
  <c r="Q90" i="1" s="1"/>
  <c r="O90" i="1"/>
  <c r="O73" i="1"/>
  <c r="M70" i="1"/>
  <c r="L67" i="1"/>
  <c r="Q67" i="1" s="1"/>
  <c r="M62" i="1"/>
  <c r="Z71" i="1"/>
  <c r="L104" i="1"/>
  <c r="Q100" i="1"/>
  <c r="I100" i="1"/>
  <c r="L73" i="1"/>
  <c r="Q73" i="1" s="1"/>
  <c r="O55" i="1"/>
  <c r="U57" i="1"/>
  <c r="O57" i="1"/>
  <c r="N55" i="1"/>
  <c r="W55" i="1"/>
  <c r="M51" i="1"/>
  <c r="O43" i="1"/>
  <c r="K58" i="1"/>
  <c r="P58" i="1" s="1"/>
  <c r="AB33" i="1"/>
  <c r="O24" i="1"/>
  <c r="K51" i="1"/>
  <c r="L40" i="1"/>
  <c r="Q40" i="1" s="1"/>
  <c r="L24" i="1"/>
  <c r="Q24" i="1" s="1"/>
  <c r="F21" i="1"/>
  <c r="J27" i="1"/>
  <c r="E41" i="1"/>
  <c r="T41" i="1" s="1"/>
  <c r="P31" i="1"/>
  <c r="K30" i="1"/>
  <c r="P30" i="1" s="1"/>
  <c r="K38" i="1"/>
  <c r="P38" i="1" s="1"/>
  <c r="O84" i="1"/>
  <c r="N66" i="1"/>
  <c r="W66" i="1"/>
  <c r="T66" i="1"/>
  <c r="U77" i="1"/>
  <c r="O77" i="1"/>
  <c r="L77" i="1"/>
  <c r="Q77" i="1" s="1"/>
  <c r="M41" i="1"/>
  <c r="K41" i="1"/>
  <c r="P41" i="1" s="1"/>
  <c r="P42" i="1"/>
  <c r="O32" i="1"/>
  <c r="L50" i="1"/>
  <c r="O50" i="1"/>
  <c r="O35" i="1"/>
  <c r="U86" i="1"/>
  <c r="O86" i="1"/>
  <c r="O78" i="1"/>
  <c r="L84" i="1"/>
  <c r="E83" i="1"/>
  <c r="O76" i="1"/>
  <c r="L76" i="1"/>
  <c r="U76" i="1" s="1"/>
  <c r="O62" i="1"/>
  <c r="M89" i="1"/>
  <c r="M83" i="1" s="1"/>
  <c r="N62" i="1"/>
  <c r="W62" i="1"/>
  <c r="N71" i="1"/>
  <c r="K70" i="1"/>
  <c r="P70" i="1" s="1"/>
  <c r="M52" i="1"/>
  <c r="W77" i="1"/>
  <c r="N77" i="1"/>
  <c r="T77" i="1"/>
  <c r="L68" i="1"/>
  <c r="Q68" i="1" s="1"/>
  <c r="O68" i="1"/>
  <c r="O54" i="1"/>
  <c r="N51" i="1"/>
  <c r="W51" i="1"/>
  <c r="K79" i="1"/>
  <c r="P79" i="1" s="1"/>
  <c r="G92" i="1"/>
  <c r="N52" i="1"/>
  <c r="L53" i="1"/>
  <c r="Q53" i="1" s="1"/>
  <c r="O53" i="1"/>
  <c r="L29" i="1"/>
  <c r="Q29" i="1" s="1"/>
  <c r="O29" i="1"/>
  <c r="T58" i="1"/>
  <c r="U42" i="1"/>
  <c r="O42" i="1"/>
  <c r="J41" i="1"/>
  <c r="L42" i="1"/>
  <c r="W72" i="1"/>
  <c r="N72" i="1"/>
  <c r="L43" i="1"/>
  <c r="Q43" i="1" s="1"/>
  <c r="M35" i="1"/>
  <c r="M33" i="1" s="1"/>
  <c r="L32" i="1"/>
  <c r="Q32" i="1" s="1"/>
  <c r="W27" i="1"/>
  <c r="E26" i="1"/>
  <c r="W26" i="1" s="1"/>
  <c r="N27" i="1"/>
  <c r="O100" i="1"/>
  <c r="K55" i="1"/>
  <c r="P55" i="1" s="1"/>
  <c r="T23" i="1"/>
  <c r="K35" i="1"/>
  <c r="K27" i="1"/>
  <c r="J38" i="1"/>
  <c r="J33" i="1" s="1"/>
  <c r="Z33" i="1" l="1"/>
  <c r="U68" i="1"/>
  <c r="T33" i="1"/>
  <c r="N33" i="1"/>
  <c r="L62" i="1"/>
  <c r="L72" i="1"/>
  <c r="Q72" i="1" s="1"/>
  <c r="L70" i="1"/>
  <c r="Q70" i="1" s="1"/>
  <c r="U78" i="1"/>
  <c r="U29" i="1"/>
  <c r="U53" i="1"/>
  <c r="U54" i="1"/>
  <c r="O41" i="1"/>
  <c r="O33" i="1"/>
  <c r="W22" i="1"/>
  <c r="E21" i="1"/>
  <c r="W107" i="1"/>
  <c r="Z107" i="1" s="1"/>
  <c r="T107" i="1"/>
  <c r="P35" i="1"/>
  <c r="K33" i="1"/>
  <c r="P33" i="1" s="1"/>
  <c r="L35" i="1"/>
  <c r="Z27" i="1"/>
  <c r="Y27" i="1"/>
  <c r="G18" i="1"/>
  <c r="G93" i="1"/>
  <c r="O48" i="1"/>
  <c r="U32" i="1"/>
  <c r="T22" i="1"/>
  <c r="P51" i="1"/>
  <c r="K48" i="1"/>
  <c r="P48" i="1" s="1"/>
  <c r="U24" i="1"/>
  <c r="AB100" i="1"/>
  <c r="U100" i="1"/>
  <c r="U73" i="1"/>
  <c r="Z23" i="1"/>
  <c r="Y23" i="1"/>
  <c r="L30" i="1"/>
  <c r="Q30" i="1" s="1"/>
  <c r="Q31" i="1"/>
  <c r="O51" i="1"/>
  <c r="L51" i="1"/>
  <c r="Q51" i="1" s="1"/>
  <c r="U44" i="1"/>
  <c r="U40" i="1"/>
  <c r="U66" i="1"/>
  <c r="Z77" i="1"/>
  <c r="Y77" i="1"/>
  <c r="Q62" i="1"/>
  <c r="T26" i="1"/>
  <c r="Z72" i="1"/>
  <c r="Y72" i="1"/>
  <c r="U62" i="1"/>
  <c r="U70" i="1"/>
  <c r="U72" i="1"/>
  <c r="T21" i="1"/>
  <c r="F20" i="1"/>
  <c r="F92" i="1" s="1"/>
  <c r="Z55" i="1"/>
  <c r="Y55" i="1"/>
  <c r="L23" i="1"/>
  <c r="U23" i="1" s="1"/>
  <c r="O23" i="1"/>
  <c r="J22" i="1"/>
  <c r="I30" i="1"/>
  <c r="U30" i="1" s="1"/>
  <c r="O30" i="1"/>
  <c r="O52" i="1"/>
  <c r="L52" i="1"/>
  <c r="Q52" i="1" s="1"/>
  <c r="Z63" i="1"/>
  <c r="Y63" i="1"/>
  <c r="O58" i="1"/>
  <c r="L58" i="1"/>
  <c r="Q58" i="1" s="1"/>
  <c r="O71" i="1"/>
  <c r="L71" i="1"/>
  <c r="Q71" i="1" s="1"/>
  <c r="Z52" i="1"/>
  <c r="Y52" i="1"/>
  <c r="P22" i="1"/>
  <c r="P27" i="1"/>
  <c r="K26" i="1"/>
  <c r="P26" i="1" s="1"/>
  <c r="Z62" i="1"/>
  <c r="Y62" i="1"/>
  <c r="Q84" i="1"/>
  <c r="Q50" i="1"/>
  <c r="L27" i="1"/>
  <c r="U27" i="1" s="1"/>
  <c r="O27" i="1"/>
  <c r="J26" i="1"/>
  <c r="Z79" i="1"/>
  <c r="Y79" i="1"/>
  <c r="Z44" i="1"/>
  <c r="Y44" i="1"/>
  <c r="Z35" i="1"/>
  <c r="Y35" i="1"/>
  <c r="O38" i="1"/>
  <c r="L38" i="1"/>
  <c r="Q38" i="1" s="1"/>
  <c r="Q42" i="1"/>
  <c r="L41" i="1"/>
  <c r="Q41" i="1" s="1"/>
  <c r="Z51" i="1"/>
  <c r="Y51" i="1"/>
  <c r="Q76" i="1"/>
  <c r="W83" i="1"/>
  <c r="J89" i="1"/>
  <c r="K88" i="1"/>
  <c r="P88" i="1" s="1"/>
  <c r="K87" i="1"/>
  <c r="J87" i="1"/>
  <c r="K89" i="1"/>
  <c r="P89" i="1" s="1"/>
  <c r="J88" i="1"/>
  <c r="T83" i="1"/>
  <c r="U50" i="1"/>
  <c r="Y66" i="1"/>
  <c r="Z66" i="1"/>
  <c r="U84" i="1"/>
  <c r="W41" i="1"/>
  <c r="N41" i="1"/>
  <c r="U43" i="1"/>
  <c r="L55" i="1"/>
  <c r="Q55" i="1" s="1"/>
  <c r="Q104" i="1"/>
  <c r="I104" i="1"/>
  <c r="U90" i="1"/>
  <c r="N83" i="1"/>
  <c r="M107" i="1"/>
  <c r="AB107" i="1"/>
  <c r="N107" i="1"/>
  <c r="U67" i="1"/>
  <c r="L79" i="1"/>
  <c r="Q79" i="1" s="1"/>
  <c r="U39" i="1"/>
  <c r="Z68" i="1"/>
  <c r="Y68" i="1"/>
  <c r="L63" i="1"/>
  <c r="Q63" i="1" s="1"/>
  <c r="U28" i="1"/>
  <c r="U25" i="1"/>
  <c r="Z58" i="1"/>
  <c r="Y58" i="1"/>
  <c r="E74" i="1"/>
  <c r="U51" i="1" l="1"/>
  <c r="U71" i="1"/>
  <c r="Y107" i="1"/>
  <c r="O88" i="1"/>
  <c r="L88" i="1"/>
  <c r="Q88" i="1" s="1"/>
  <c r="L26" i="1"/>
  <c r="Q26" i="1" s="1"/>
  <c r="Q27" i="1"/>
  <c r="F18" i="1"/>
  <c r="F93" i="1"/>
  <c r="M104" i="1"/>
  <c r="N104" i="1"/>
  <c r="Z41" i="1"/>
  <c r="Y41" i="1"/>
  <c r="O89" i="1"/>
  <c r="L89" i="1"/>
  <c r="Q89" i="1" s="1"/>
  <c r="O26" i="1"/>
  <c r="K21" i="1"/>
  <c r="E20" i="1"/>
  <c r="W20" i="1" s="1"/>
  <c r="W21" i="1"/>
  <c r="U41" i="1"/>
  <c r="P87" i="1"/>
  <c r="K83" i="1"/>
  <c r="J21" i="1"/>
  <c r="O22" i="1"/>
  <c r="L33" i="1"/>
  <c r="Q33" i="1" s="1"/>
  <c r="Q35" i="1"/>
  <c r="W74" i="1"/>
  <c r="T74" i="1"/>
  <c r="E60" i="1"/>
  <c r="U35" i="1"/>
  <c r="O87" i="1"/>
  <c r="L87" i="1"/>
  <c r="U87" i="1" s="1"/>
  <c r="J83" i="1"/>
  <c r="Y83" i="1"/>
  <c r="Z83" i="1"/>
  <c r="L48" i="1"/>
  <c r="Q48" i="1" s="1"/>
  <c r="U58" i="1"/>
  <c r="U52" i="1"/>
  <c r="Y30" i="1"/>
  <c r="M30" i="1"/>
  <c r="AB30" i="1"/>
  <c r="Z30" i="1"/>
  <c r="N30" i="1"/>
  <c r="L22" i="1"/>
  <c r="Q23" i="1"/>
  <c r="U63" i="1"/>
  <c r="U79" i="1"/>
  <c r="U55" i="1"/>
  <c r="P83" i="1" l="1"/>
  <c r="K74" i="1"/>
  <c r="E93" i="1"/>
  <c r="W93" i="1" s="1"/>
  <c r="O83" i="1"/>
  <c r="J74" i="1"/>
  <c r="J20" i="1"/>
  <c r="O21" i="1"/>
  <c r="T20" i="1"/>
  <c r="I26" i="1"/>
  <c r="U33" i="1"/>
  <c r="Q22" i="1"/>
  <c r="L21" i="1"/>
  <c r="Q87" i="1"/>
  <c r="L83" i="1"/>
  <c r="E59" i="1"/>
  <c r="W60" i="1"/>
  <c r="T60" i="1"/>
  <c r="I22" i="1"/>
  <c r="P21" i="1"/>
  <c r="K20" i="1"/>
  <c r="I48" i="1"/>
  <c r="T93" i="1" l="1"/>
  <c r="I21" i="1"/>
  <c r="U21" i="1" s="1"/>
  <c r="Y22" i="1"/>
  <c r="M22" i="1"/>
  <c r="AB22" i="1"/>
  <c r="Z22" i="1"/>
  <c r="N22" i="1"/>
  <c r="E92" i="1"/>
  <c r="W59" i="1"/>
  <c r="T59" i="1"/>
  <c r="O74" i="1"/>
  <c r="J60" i="1"/>
  <c r="Q83" i="1"/>
  <c r="L74" i="1"/>
  <c r="AB48" i="1"/>
  <c r="Y48" i="1"/>
  <c r="M48" i="1"/>
  <c r="Z48" i="1"/>
  <c r="N48" i="1"/>
  <c r="U48" i="1"/>
  <c r="Y26" i="1"/>
  <c r="M26" i="1"/>
  <c r="AB26" i="1"/>
  <c r="Z26" i="1"/>
  <c r="N26" i="1"/>
  <c r="U26" i="1"/>
  <c r="U83" i="1"/>
  <c r="P74" i="1"/>
  <c r="K60" i="1"/>
  <c r="P20" i="1"/>
  <c r="Q21" i="1"/>
  <c r="L20" i="1"/>
  <c r="I20" i="1" s="1"/>
  <c r="O20" i="1"/>
  <c r="U22" i="1"/>
  <c r="N21" i="1" l="1"/>
  <c r="Z21" i="1"/>
  <c r="Y21" i="1"/>
  <c r="M21" i="1"/>
  <c r="AB21" i="1"/>
  <c r="Z20" i="1"/>
  <c r="N20" i="1"/>
  <c r="Y20" i="1"/>
  <c r="M20" i="1"/>
  <c r="AB20" i="1"/>
  <c r="Q74" i="1"/>
  <c r="L60" i="1"/>
  <c r="I60" i="1" s="1"/>
  <c r="P60" i="1"/>
  <c r="K59" i="1"/>
  <c r="I74" i="1"/>
  <c r="W92" i="1"/>
  <c r="E100" i="1"/>
  <c r="T92" i="1"/>
  <c r="Q20" i="1"/>
  <c r="U20" i="1"/>
  <c r="J59" i="1"/>
  <c r="O60" i="1"/>
  <c r="Z60" i="1" l="1"/>
  <c r="N60" i="1"/>
  <c r="Y60" i="1"/>
  <c r="M60" i="1"/>
  <c r="AB60" i="1"/>
  <c r="O59" i="1"/>
  <c r="J92" i="1"/>
  <c r="Z74" i="1"/>
  <c r="N74" i="1"/>
  <c r="Y74" i="1"/>
  <c r="M74" i="1"/>
  <c r="AB74" i="1"/>
  <c r="P59" i="1"/>
  <c r="K92" i="1"/>
  <c r="W100" i="1"/>
  <c r="T100" i="1"/>
  <c r="M100" i="1"/>
  <c r="N100" i="1"/>
  <c r="U60" i="1"/>
  <c r="Q60" i="1"/>
  <c r="L59" i="1"/>
  <c r="I59" i="1" s="1"/>
  <c r="U74" i="1"/>
  <c r="Z59" i="1" l="1"/>
  <c r="N59" i="1"/>
  <c r="AB59" i="1"/>
  <c r="Y59" i="1"/>
  <c r="M59" i="1"/>
  <c r="I92" i="1"/>
  <c r="U59" i="1"/>
  <c r="Q59" i="1"/>
  <c r="L92" i="1"/>
  <c r="P92" i="1"/>
  <c r="K93" i="1"/>
  <c r="Z100" i="1"/>
  <c r="Y100" i="1"/>
  <c r="J93" i="1"/>
  <c r="U92" i="1"/>
  <c r="O92" i="1"/>
  <c r="P93" i="1" l="1"/>
  <c r="K95" i="1"/>
  <c r="J95" i="1"/>
  <c r="O93" i="1"/>
  <c r="Z92" i="1"/>
  <c r="N92" i="1"/>
  <c r="AB92" i="1"/>
  <c r="Y92" i="1"/>
  <c r="M92" i="1"/>
  <c r="I93" i="1"/>
  <c r="Q92" i="1"/>
  <c r="L93" i="1"/>
  <c r="U93" i="1" s="1"/>
  <c r="I95" i="1" l="1"/>
  <c r="Z93" i="1"/>
  <c r="N93" i="1"/>
  <c r="Y93" i="1"/>
  <c r="M93" i="1"/>
  <c r="AB93" i="1"/>
  <c r="L95" i="1"/>
  <c r="Q93" i="1"/>
</calcChain>
</file>

<file path=xl/comments1.xml><?xml version="1.0" encoding="utf-8"?>
<comments xmlns="http://schemas.openxmlformats.org/spreadsheetml/2006/main">
  <authors>
    <author>Наукенова Дана Даулетовна</author>
  </authors>
  <commentList>
    <comment ref="B84" authorId="0">
      <text>
        <r>
          <rPr>
            <b/>
            <sz val="9"/>
            <color indexed="81"/>
            <rFont val="Tahoma"/>
            <family val="2"/>
            <charset val="204"/>
          </rPr>
          <t>Наукенова Дана Даулетовна:</t>
        </r>
        <r>
          <rPr>
            <sz val="9"/>
            <color indexed="81"/>
            <rFont val="Tahoma"/>
            <family val="2"/>
            <charset val="204"/>
          </rPr>
          <t xml:space="preserve">
+ рекламные услуги
</t>
        </r>
      </text>
    </comment>
  </commentList>
</comments>
</file>

<file path=xl/sharedStrings.xml><?xml version="1.0" encoding="utf-8"?>
<sst xmlns="http://schemas.openxmlformats.org/spreadsheetml/2006/main" count="652" uniqueCount="346">
  <si>
    <t>Приложение 1</t>
  </si>
  <si>
    <r>
      <t xml:space="preserve">к </t>
    </r>
    <r>
      <rPr>
        <b/>
        <sz val="10"/>
        <rFont val="Times New Roman"/>
        <family val="1"/>
        <charset val="204"/>
      </rPr>
      <t>Правилам</t>
    </r>
    <r>
      <rPr>
        <sz val="10"/>
        <rFont val="Times New Roman"/>
        <family val="1"/>
        <charset val="204"/>
      </rPr>
      <t xml:space="preserve">  формирования тарифов</t>
    </r>
  </si>
  <si>
    <t>форма 5</t>
  </si>
  <si>
    <t>Отчет</t>
  </si>
  <si>
    <t>об исполнении тарифной сметы на регулируемые услуги по производству тепловой энергии АО "ПАВЛОДАРЭНЕРГО"</t>
  </si>
  <si>
    <r>
      <t xml:space="preserve">Отчетный период </t>
    </r>
    <r>
      <rPr>
        <u/>
        <sz val="12"/>
        <rFont val="Times New Roman"/>
        <family val="1"/>
        <charset val="204"/>
      </rPr>
      <t xml:space="preserve"> 2021 год </t>
    </r>
  </si>
  <si>
    <t>Индекс: ИТС-1</t>
  </si>
  <si>
    <t>Периодичность: годовая</t>
  </si>
  <si>
    <t>Представляет: АО "ПАВЛОДАРЭНЕРГО"</t>
  </si>
  <si>
    <t>Куда предоставляется форма: в ведомство государственного органа, осуществляющее руководство в соответствующих сферах естественных монополий или в его территориальный орган</t>
  </si>
  <si>
    <t>Срок представления - ежегодно, не позднее 1 мая года, следующего за отчетным периодом</t>
  </si>
  <si>
    <t>по среднему</t>
  </si>
  <si>
    <t>по среднему 30,74</t>
  </si>
  <si>
    <t>по среднему 30,75</t>
  </si>
  <si>
    <t>№ п/п</t>
  </si>
  <si>
    <t>Наименование показателей тарифной сметы</t>
  </si>
  <si>
    <t>Ед. изм.</t>
  </si>
  <si>
    <t>Предусмотрено в утвержденной тарифной смете 2016г. ЧРМ с уч.коррект</t>
  </si>
  <si>
    <t>Предусмотрено в утвержденной тарифной смете на 2021 год с уч.коррек.</t>
  </si>
  <si>
    <t>в т.ч по параметрам :</t>
  </si>
  <si>
    <t>в т.ч по параметрам:</t>
  </si>
  <si>
    <t xml:space="preserve">
Откл., всего  </t>
  </si>
  <si>
    <t xml:space="preserve">% вып., всего  </t>
  </si>
  <si>
    <t>в т.ч. по параметрам:</t>
  </si>
  <si>
    <t>Причины отклонения</t>
  </si>
  <si>
    <t>50% от ТС</t>
  </si>
  <si>
    <t>% перевыполнения и экономии от полугодия</t>
  </si>
  <si>
    <t>Ожид.выполнение при подаче коррек.</t>
  </si>
  <si>
    <t xml:space="preserve"> - 40 пар</t>
  </si>
  <si>
    <t xml:space="preserve"> - 16 пар</t>
  </si>
  <si>
    <t xml:space="preserve"> - ГВС</t>
  </si>
  <si>
    <t>I</t>
  </si>
  <si>
    <t>Затраты на производство товаров и предоставление услуг,всего</t>
  </si>
  <si>
    <t>тыс.тенге</t>
  </si>
  <si>
    <t xml:space="preserve"> в том числе:</t>
  </si>
  <si>
    <t>Материальные затраты, всего</t>
  </si>
  <si>
    <t>1.1</t>
  </si>
  <si>
    <t>Сырье и материалы</t>
  </si>
  <si>
    <t>1.1.1</t>
  </si>
  <si>
    <t xml:space="preserve"> - хим.реагенты и реактивы</t>
  </si>
  <si>
    <t xml:space="preserve"> -//-</t>
  </si>
  <si>
    <t>Перерасход за счет роста цен на химреагенты</t>
  </si>
  <si>
    <t>1.1.2</t>
  </si>
  <si>
    <t xml:space="preserve"> - вода на технологические цели</t>
  </si>
  <si>
    <t>Перерасход за счет роста цены и объема потребления</t>
  </si>
  <si>
    <t>1.1.3</t>
  </si>
  <si>
    <t xml:space="preserve"> - материалы и услуги на экспл.</t>
  </si>
  <si>
    <t>Перерасход за счет роста цен на материалы и услуг</t>
  </si>
  <si>
    <t>1.2</t>
  </si>
  <si>
    <t>Топливо</t>
  </si>
  <si>
    <t>1.2.1</t>
  </si>
  <si>
    <t xml:space="preserve"> - уголь</t>
  </si>
  <si>
    <t>1.2.2</t>
  </si>
  <si>
    <t xml:space="preserve"> - мазут</t>
  </si>
  <si>
    <t>Экономия в пределах допустимых норм</t>
  </si>
  <si>
    <t>1.3</t>
  </si>
  <si>
    <t xml:space="preserve"> ГСМ</t>
  </si>
  <si>
    <t>Перерасход за счет роста стоимости на дизтопливо</t>
  </si>
  <si>
    <t>1.4</t>
  </si>
  <si>
    <t xml:space="preserve"> Энергия, в т.ч.</t>
  </si>
  <si>
    <t>1.4.1</t>
  </si>
  <si>
    <t xml:space="preserve"> - эл. энергия  на хоз. нужды</t>
  </si>
  <si>
    <t>1.4.2</t>
  </si>
  <si>
    <t xml:space="preserve"> - теп. энергия  на хоз. нужды</t>
  </si>
  <si>
    <t>2</t>
  </si>
  <si>
    <t>Затраты на оплату труда, всего</t>
  </si>
  <si>
    <t>2.1</t>
  </si>
  <si>
    <t xml:space="preserve"> - заработная плата</t>
  </si>
  <si>
    <t>В утверж.тарифной смете занижена сумма по сравнению с проектом</t>
  </si>
  <si>
    <t>2.2</t>
  </si>
  <si>
    <t xml:space="preserve"> - социальный налог</t>
  </si>
  <si>
    <t>2.3</t>
  </si>
  <si>
    <t>- обязательное социальное медицинское страхование</t>
  </si>
  <si>
    <t>Перерасход за счет увеличения расходов по заработной плате</t>
  </si>
  <si>
    <t>2.4</t>
  </si>
  <si>
    <t>- обязательные профессиональные пенсионные взносы</t>
  </si>
  <si>
    <t>3</t>
  </si>
  <si>
    <t>Амортизация</t>
  </si>
  <si>
    <t>4</t>
  </si>
  <si>
    <t>Ремонт</t>
  </si>
  <si>
    <t>5</t>
  </si>
  <si>
    <t>Услуги сторонних организаций</t>
  </si>
  <si>
    <t>5.1</t>
  </si>
  <si>
    <t xml:space="preserve"> - грузовой автотранспорт, услуги механизмов</t>
  </si>
  <si>
    <t>Перерасход за счет роста стоимости услуг</t>
  </si>
  <si>
    <t>5.2</t>
  </si>
  <si>
    <t xml:space="preserve"> - технические характеристики, исследование.</t>
  </si>
  <si>
    <t>5.3</t>
  </si>
  <si>
    <t xml:space="preserve"> - охрана объекта</t>
  </si>
  <si>
    <t>Перерасход за счет увеличения стоимости услуг</t>
  </si>
  <si>
    <t>5.4</t>
  </si>
  <si>
    <t xml:space="preserve"> - пожарно-оперативное обслуживание</t>
  </si>
  <si>
    <t>5.5</t>
  </si>
  <si>
    <t xml:space="preserve"> - утилизация пром.отходов</t>
  </si>
  <si>
    <t>6</t>
  </si>
  <si>
    <t>Плата за эмиссии в окружающую среду</t>
  </si>
  <si>
    <t>7</t>
  </si>
  <si>
    <t>Прочие затраты, всего</t>
  </si>
  <si>
    <t>7.1</t>
  </si>
  <si>
    <t xml:space="preserve"> -  канцелярские,типографские расходы</t>
  </si>
  <si>
    <t>7.2</t>
  </si>
  <si>
    <t xml:space="preserve"> -  затраты по ТБ и ОТ</t>
  </si>
  <si>
    <t>7.3</t>
  </si>
  <si>
    <t xml:space="preserve"> -  связь,радио,телефон</t>
  </si>
  <si>
    <t>7.4</t>
  </si>
  <si>
    <t xml:space="preserve"> -  поверка приборов</t>
  </si>
  <si>
    <t>7.5</t>
  </si>
  <si>
    <t xml:space="preserve"> -  спец. молоко</t>
  </si>
  <si>
    <t>7.6</t>
  </si>
  <si>
    <t xml:space="preserve"> -  плата за пользование зем.участками</t>
  </si>
  <si>
    <t>Перерасход за счет увеличения ставок, а также заключением новых договоров по аренде земельных участков</t>
  </si>
  <si>
    <t>7.7</t>
  </si>
  <si>
    <t xml:space="preserve"> -  хоз. вода, стоки</t>
  </si>
  <si>
    <t>7.8</t>
  </si>
  <si>
    <t xml:space="preserve"> -  подпитка теплосети</t>
  </si>
  <si>
    <t>Перерасход за счет увеличения производственной себестоимости</t>
  </si>
  <si>
    <t>7.9</t>
  </si>
  <si>
    <t xml:space="preserve"> прочие  расходы</t>
  </si>
  <si>
    <t>Перерасход за счет включения затрат неучтенных в тарифных сметах при утверждении</t>
  </si>
  <si>
    <t>II</t>
  </si>
  <si>
    <t>Расходы периода, всего</t>
  </si>
  <si>
    <t>Общие административные расходы, всего</t>
  </si>
  <si>
    <t>8.1</t>
  </si>
  <si>
    <t xml:space="preserve">  - заработная плата адм. персонала </t>
  </si>
  <si>
    <t>8.2</t>
  </si>
  <si>
    <t>8.3</t>
  </si>
  <si>
    <t>8.4</t>
  </si>
  <si>
    <t xml:space="preserve">- обязательные пенсионные взносы </t>
  </si>
  <si>
    <t>8.5</t>
  </si>
  <si>
    <t xml:space="preserve"> - амортизация</t>
  </si>
  <si>
    <t>8.6</t>
  </si>
  <si>
    <t xml:space="preserve"> - налоговые платежи и сборы</t>
  </si>
  <si>
    <t>8.7</t>
  </si>
  <si>
    <t xml:space="preserve"> - командировочные расходы</t>
  </si>
  <si>
    <t>Перерасход в связи с увеличением МРП, а также из-за недостаточности средств в ТС</t>
  </si>
  <si>
    <t>8.8</t>
  </si>
  <si>
    <t xml:space="preserve"> - коммунальные услуги  </t>
  </si>
  <si>
    <t>8.9</t>
  </si>
  <si>
    <t xml:space="preserve"> - услуги связи  </t>
  </si>
  <si>
    <t>Перерасход за счет увеличения факт. услуг против плана</t>
  </si>
  <si>
    <t>8.10</t>
  </si>
  <si>
    <t xml:space="preserve"> - услуги консалтинговые, аудиторские, маркетинговые</t>
  </si>
  <si>
    <t>8.11</t>
  </si>
  <si>
    <t xml:space="preserve"> - услуги банка</t>
  </si>
  <si>
    <t>Перерасход за счет увеличения валютных операций</t>
  </si>
  <si>
    <t>8.12</t>
  </si>
  <si>
    <t xml:space="preserve"> - страхование работников</t>
  </si>
  <si>
    <t>8.13</t>
  </si>
  <si>
    <t xml:space="preserve"> другие расходы ,всего</t>
  </si>
  <si>
    <t xml:space="preserve">  </t>
  </si>
  <si>
    <t>в том числе:</t>
  </si>
  <si>
    <t>8.13.1</t>
  </si>
  <si>
    <t xml:space="preserve"> - услуги л/трансп-та</t>
  </si>
  <si>
    <t>Перерасход за счет увеличения стоимости услуг, а также из-за недостаточности средств в ТС</t>
  </si>
  <si>
    <t>8.13.2</t>
  </si>
  <si>
    <t xml:space="preserve"> - канцтовары</t>
  </si>
  <si>
    <t>8.13.3</t>
  </si>
  <si>
    <t xml:space="preserve"> - спец. молоко, ОТ иТБ</t>
  </si>
  <si>
    <t>8.13.4</t>
  </si>
  <si>
    <t>8.13.5</t>
  </si>
  <si>
    <t xml:space="preserve"> - сопровождение програмного обеспечение</t>
  </si>
  <si>
    <t>8.13.6</t>
  </si>
  <si>
    <t>Перерасход за счет роста цен на материалы</t>
  </si>
  <si>
    <t>8.13.7</t>
  </si>
  <si>
    <t xml:space="preserve"> - аренда плата, найм</t>
  </si>
  <si>
    <t>8.13.8</t>
  </si>
  <si>
    <t xml:space="preserve"> - прочие расходы </t>
  </si>
  <si>
    <t>8.13.8.1</t>
  </si>
  <si>
    <t>подписка, информационные услуги, справочно-инфомационные, почтовые услуги</t>
  </si>
  <si>
    <t xml:space="preserve">подготовка кадров </t>
  </si>
  <si>
    <t>дератизация</t>
  </si>
  <si>
    <t>тех.характеристики</t>
  </si>
  <si>
    <t xml:space="preserve">усл.АСУ, поверка приб. </t>
  </si>
  <si>
    <t>обязательные профессиональные пенсионные взносы</t>
  </si>
  <si>
    <t>9</t>
  </si>
  <si>
    <t>Расходы по реализации</t>
  </si>
  <si>
    <t>10</t>
  </si>
  <si>
    <t>Расх. на выплату вознагражд.</t>
  </si>
  <si>
    <t>III</t>
  </si>
  <si>
    <t xml:space="preserve">Всего затрат </t>
  </si>
  <si>
    <t>IV</t>
  </si>
  <si>
    <t>Прибыль</t>
  </si>
  <si>
    <t>IV.I</t>
  </si>
  <si>
    <t>прибыль по тарифной смете</t>
  </si>
  <si>
    <t>IV.II</t>
  </si>
  <si>
    <t>необоснованно полученный доход за 2019 год</t>
  </si>
  <si>
    <t>IV.III</t>
  </si>
  <si>
    <t>Возмещение дополнительно полученного дохода в 2020</t>
  </si>
  <si>
    <t>IV.IV</t>
  </si>
  <si>
    <t>Возмещение дополнительно полученного дохода в 2021</t>
  </si>
  <si>
    <t>IV.VI</t>
  </si>
  <si>
    <t>Регулируемая база задействованных активов (РБА)</t>
  </si>
  <si>
    <t>V</t>
  </si>
  <si>
    <t xml:space="preserve">Всего доходов </t>
  </si>
  <si>
    <t>VI</t>
  </si>
  <si>
    <t>Необоснованно полученный доход за 2019 год</t>
  </si>
  <si>
    <t>VII</t>
  </si>
  <si>
    <t>VIII</t>
  </si>
  <si>
    <t>IX</t>
  </si>
  <si>
    <t>Всего доходов за вычетом НД</t>
  </si>
  <si>
    <t>X</t>
  </si>
  <si>
    <t xml:space="preserve">Объем оказываемых услуг </t>
  </si>
  <si>
    <t>тыс.Гкал</t>
  </si>
  <si>
    <t>XI</t>
  </si>
  <si>
    <r>
      <t xml:space="preserve">Тариф  </t>
    </r>
    <r>
      <rPr>
        <sz val="10"/>
        <rFont val="Times New Roman"/>
        <family val="1"/>
        <charset val="204"/>
      </rPr>
      <t>(без НДС)</t>
    </r>
  </si>
  <si>
    <t>тенге/Гкал</t>
  </si>
  <si>
    <r>
      <t xml:space="preserve">Наименование организации           </t>
    </r>
    <r>
      <rPr>
        <u/>
        <sz val="12"/>
        <rFont val="Times New Roman"/>
        <family val="1"/>
        <charset val="204"/>
      </rPr>
      <t xml:space="preserve"> АО "ПАВЛОДАРЭНЕРГО"</t>
    </r>
  </si>
  <si>
    <r>
      <t xml:space="preserve">Адрес                                                 </t>
    </r>
    <r>
      <rPr>
        <u/>
        <sz val="12"/>
        <rFont val="Times New Roman"/>
        <family val="1"/>
        <charset val="204"/>
      </rPr>
      <t>г.Павлодар, ул.Кривенко, 27</t>
    </r>
  </si>
  <si>
    <r>
      <t xml:space="preserve">Телефон                                             </t>
    </r>
    <r>
      <rPr>
        <u/>
        <sz val="12"/>
        <rFont val="Times New Roman"/>
        <family val="1"/>
        <charset val="204"/>
      </rPr>
      <t>39-97-88</t>
    </r>
  </si>
  <si>
    <t xml:space="preserve">Адрес электронной почты </t>
  </si>
  <si>
    <t>pavlodarenergo@pavlodarenergo.kz</t>
  </si>
  <si>
    <r>
      <t xml:space="preserve">Фамилия и телефон исполнителя  </t>
    </r>
    <r>
      <rPr>
        <u/>
        <sz val="12"/>
        <rFont val="Times New Roman"/>
        <family val="1"/>
        <charset val="204"/>
      </rPr>
      <t>Наукенова Д.Д. 39-97-88</t>
    </r>
  </si>
  <si>
    <t>Генеральный директор___________________________________________О.В.Перфилов</t>
  </si>
  <si>
    <t>Дата "_____"_______________2022 год</t>
  </si>
  <si>
    <t>М.П.</t>
  </si>
  <si>
    <t>Фактические показатели исполнения тарифной сметы за 2021г.
(неаудирован.)</t>
  </si>
  <si>
    <t>Тарифтерді қалыптастыру қағидаларына</t>
  </si>
  <si>
    <t>1 Қосымша</t>
  </si>
  <si>
    <t>нысан 5</t>
  </si>
  <si>
    <t>"ПАВЛОДАРЭНЕРГО"  АҚ 3-ЖЭО-ның жылу энергиясын өндіру бойынша қызметтеріне арналған тирифтік сметаның орындалуы туралы</t>
  </si>
  <si>
    <t>Есепті  кезең 2021 жыл</t>
  </si>
  <si>
    <t>Индекс ИТС-1</t>
  </si>
  <si>
    <t>Кезеңділігі:  жылдық</t>
  </si>
  <si>
    <t>Ұсынған:  "ПАВЛОДАРЭНЕРГО" АҚ</t>
  </si>
  <si>
    <t xml:space="preserve">Нысан қайда ұсынылады:  табиғи монополиялардың  сәйкес салаларында басшылықты жүзеге асыратын мемлекеттік органның ведомствосына немесе оның аумақтық органына     </t>
  </si>
  <si>
    <t>Ұсыну мерзімі  - есептік жылдан кейінгі 1 мамырдан кешіктірмей жыл сайын</t>
  </si>
  <si>
    <t xml:space="preserve">р/с №  </t>
  </si>
  <si>
    <t xml:space="preserve">Тарифтік смета көрсеткіштерінің атауы  </t>
  </si>
  <si>
    <t>Өлш. бірл.</t>
  </si>
  <si>
    <t>2021 жылға бекітілген тарифтік сметада көзделген</t>
  </si>
  <si>
    <t>оның ішінде параметрлер бойынша:</t>
  </si>
  <si>
    <t>2021 ж. тарифтік сметаның нақты қалыптасқан көрсеткіштері  (аудиттелмеген)</t>
  </si>
  <si>
    <t>Ауытқу, барлығы</t>
  </si>
  <si>
    <t>Ауытқу, %</t>
  </si>
  <si>
    <t>Ауытқулардың себебі</t>
  </si>
  <si>
    <t xml:space="preserve"> - 40 бу</t>
  </si>
  <si>
    <t xml:space="preserve"> - 16 бу</t>
  </si>
  <si>
    <t xml:space="preserve"> -ыстық су</t>
  </si>
  <si>
    <t xml:space="preserve"> - ыстық су</t>
  </si>
  <si>
    <t>Тауарларды өндіруге және қызметтерді ұсынуға жұмсалған шығындар, барлығы</t>
  </si>
  <si>
    <t>мың теңге</t>
  </si>
  <si>
    <t>Материалдық шығындар, барлығы</t>
  </si>
  <si>
    <t>Шикізат және материалдар</t>
  </si>
  <si>
    <t xml:space="preserve">  хим.реагенттер және реактивтер</t>
  </si>
  <si>
    <t>Химреагенттерге баға өсуінің есебінен артық шығыс</t>
  </si>
  <si>
    <t xml:space="preserve"> технологиялық мақсаттарға арналған су</t>
  </si>
  <si>
    <t>Тұтыну бағасы мен көлемінің өсуі есебінен артық шығын</t>
  </si>
  <si>
    <t xml:space="preserve"> пайдалануға арналған материалдар және қызметтер</t>
  </si>
  <si>
    <t xml:space="preserve">Материалдар мен қызметтерге бағалардың өсуі есесінен артық шығыс  </t>
  </si>
  <si>
    <t>Отын</t>
  </si>
  <si>
    <t>көмір</t>
  </si>
  <si>
    <t xml:space="preserve">  мазут</t>
  </si>
  <si>
    <t>Рұқсат етілген нормалар шегінде үнемдеу</t>
  </si>
  <si>
    <t>ЖЖМ</t>
  </si>
  <si>
    <t xml:space="preserve">Дизель отыны құнының өсуі есебінен артық шығыс  </t>
  </si>
  <si>
    <t xml:space="preserve"> Энергия, </t>
  </si>
  <si>
    <t xml:space="preserve"> - шаруашылық қажеттіліктеріне арналған электр энергиясы </t>
  </si>
  <si>
    <t xml:space="preserve"> - шаруашылық қажеттіліктеріне арналған жылу энергиясы</t>
  </si>
  <si>
    <t>Еңбекақы шығындары, барлығы, оның ішінде:</t>
  </si>
  <si>
    <t>өндірістік персоналдың жалақысы</t>
  </si>
  <si>
    <t xml:space="preserve">Бекітілген тарифтік сметада жобамен салыстырғанда сома төмендетілген   </t>
  </si>
  <si>
    <t>әлеуметтік салық және әлеуметтік аударымдар</t>
  </si>
  <si>
    <t xml:space="preserve"> міндетті әлеуметтік медициналық сақтандыру </t>
  </si>
  <si>
    <t>Жалақы бойынша шығыстарды ұлғайту есебінен артық шығыс</t>
  </si>
  <si>
    <t xml:space="preserve">міндетті кәсіптік зейнетақы жарналары </t>
  </si>
  <si>
    <t>2.5</t>
  </si>
  <si>
    <t xml:space="preserve">міндетті зейнетақы жарналары </t>
  </si>
  <si>
    <t>Жөндеу, барлығы, оңын ішінде:</t>
  </si>
  <si>
    <t xml:space="preserve">Өндірістік сипаттағы тараптық ұйымдардың қызметтері  </t>
  </si>
  <si>
    <t xml:space="preserve"> - жүк автокөлігі, механизмдердің қызметі</t>
  </si>
  <si>
    <t xml:space="preserve">Қызметтер құнының өсуі есебінен артық шығыс  </t>
  </si>
  <si>
    <t xml:space="preserve"> - техникалық сипаттамалар, зерттеулер</t>
  </si>
  <si>
    <t xml:space="preserve"> - объектіні күзету</t>
  </si>
  <si>
    <t xml:space="preserve"> - өртке қарсы  қызмет көрсету</t>
  </si>
  <si>
    <t xml:space="preserve">Бекітілген тарифтік сметада жобамен салыстырғанда сома төмендетілген  </t>
  </si>
  <si>
    <t>өнеркәсіптік қалдықтарды кәдеге жарату</t>
  </si>
  <si>
    <t xml:space="preserve">Қоршаған ортаға эмиссиялар үшін төлемақы  </t>
  </si>
  <si>
    <t>Өзге шығындар, барлығы, оның ішінде:</t>
  </si>
  <si>
    <t xml:space="preserve"> -  кеңсе тауарлары, баспаханалық шығындар</t>
  </si>
  <si>
    <t xml:space="preserve"> -  ҚТ және ЕҚ бойынша шығындар  </t>
  </si>
  <si>
    <t xml:space="preserve">Рұқсат етілген нормалар шегінде үнемдеу </t>
  </si>
  <si>
    <t xml:space="preserve"> -  байланыс, телефон, интернет</t>
  </si>
  <si>
    <t>Қызметтер құнының өсуі есебінен артық шығын</t>
  </si>
  <si>
    <t xml:space="preserve"> -  аспаптарды тексеру</t>
  </si>
  <si>
    <t xml:space="preserve"> - арнайы сүт</t>
  </si>
  <si>
    <t xml:space="preserve"> - жер учаскелерін пайдаланғанғаны үшін төлем    </t>
  </si>
  <si>
    <t xml:space="preserve">Ставкаларды ұлғайту, сондай-ақ жер учаскелерін жалдау бойынша жаңа шарттар жасасу есебінен артық шығыстар  </t>
  </si>
  <si>
    <t xml:space="preserve"> - шаруашылық су, ағынды су</t>
  </si>
  <si>
    <t xml:space="preserve"> -  жылу жүйесін қамтамасыз етү</t>
  </si>
  <si>
    <t>Өндірістік өзіндік құнды ұлғайту есебінен артық шығын</t>
  </si>
  <si>
    <t>өзге шығыстар</t>
  </si>
  <si>
    <t>Бекіту кезінде тарифтік сметаларда есепке алынбаған шығындарды қосудың есебінен артық шығыс</t>
  </si>
  <si>
    <t>Кезең шығыстары, барлығы, оның ішінде:</t>
  </si>
  <si>
    <t>Жалпы әкімшілік шығыстар, барлығы, оның ішінде:</t>
  </si>
  <si>
    <t>әкімшілік қыметкерлердің еңбекақысы</t>
  </si>
  <si>
    <t xml:space="preserve"> -  міндетті әлеуметтік медициналық сақтандыру </t>
  </si>
  <si>
    <t xml:space="preserve">- міндетті зейнетақы жарналары </t>
  </si>
  <si>
    <t xml:space="preserve"> -Амортизация</t>
  </si>
  <si>
    <t>- салық төлемдері мен алымдары</t>
  </si>
  <si>
    <t xml:space="preserve">Жобамен салыстырғанда бекітілген тарифтік сметада құны төмендетілген </t>
  </si>
  <si>
    <t>- әкімшілік персоналдың іссапарлары</t>
  </si>
  <si>
    <t xml:space="preserve">АЕК-тің ұлғаюына байланысты, сондай-ақ КО-да қаражаттың жеткіліксіз болуына байланысты артық шығыстар </t>
  </si>
  <si>
    <t xml:space="preserve"> -  коммуналдық қызметтер </t>
  </si>
  <si>
    <t xml:space="preserve">Қызметтер құнының ұлғаюы есебінен артық шығыс  </t>
  </si>
  <si>
    <t xml:space="preserve"> - байланыс қызметтері </t>
  </si>
  <si>
    <t xml:space="preserve">Нақты қызметтердің жоспарға қарсы артуына байланысты артық шығын.  </t>
  </si>
  <si>
    <t xml:space="preserve"> -  аудиторлық, консалтингтік қызметтер</t>
  </si>
  <si>
    <t xml:space="preserve"> - банк қызметтері</t>
  </si>
  <si>
    <t xml:space="preserve"> - қызметкерлерді сақтандыру, экологиялық сақтандыру</t>
  </si>
  <si>
    <t xml:space="preserve"> Өзге шығындар, барлығы, оның ішінде:</t>
  </si>
  <si>
    <t xml:space="preserve"> - жеңіл көлік қызметтері</t>
  </si>
  <si>
    <t>Қызметтер құнының өсуі есебінен, сондай-ақ КО-да қаражаттың жеткіліксіз болуынан артық шығын</t>
  </si>
  <si>
    <t xml:space="preserve"> - кеңсе тауарлары, баспаханалық шығындар</t>
  </si>
  <si>
    <t xml:space="preserve"> - ЕҚ және ҚТ шығындары, арнайы тамақтану, медициналық тексеру</t>
  </si>
  <si>
    <t xml:space="preserve"> -  объектіні күзету</t>
  </si>
  <si>
    <t>- бағдарламалық қамтамасыз етуді сүйемелдеу</t>
  </si>
  <si>
    <t>- пайдалануғаарналған материалдар мен қызметтер</t>
  </si>
  <si>
    <t>Материалдарға бағаның өсуі есебінен артық шығын</t>
  </si>
  <si>
    <t xml:space="preserve"> - жалдау, жалға беру</t>
  </si>
  <si>
    <t>жазылу, ақпараттық қызметтер, анықтамалық-ақпараттық, пошталық қызметтер</t>
  </si>
  <si>
    <t>кадрларды даярлау</t>
  </si>
  <si>
    <t>техникалық сипаттамалар, зерттеулер</t>
  </si>
  <si>
    <t>аспаптарды тексеру</t>
  </si>
  <si>
    <t>Өткізу шығыстары</t>
  </si>
  <si>
    <t>Сыйақы төлеуге арналған шығыстар</t>
  </si>
  <si>
    <t>Қызметтерді ұсынуга арналган барлық шығындар</t>
  </si>
  <si>
    <t>Пайда</t>
  </si>
  <si>
    <t>оның ішінде:</t>
  </si>
  <si>
    <t>2019 жылы негізсіз алынған табыс</t>
  </si>
  <si>
    <t>2020 жылы қосымша алынған табысты өтеу</t>
  </si>
  <si>
    <t>2021 жылы қосымша алынған табысты өтеу</t>
  </si>
  <si>
    <t xml:space="preserve">Іске тартылған активтердің реттелмелі базасы </t>
  </si>
  <si>
    <t>Барлық кіріс</t>
  </si>
  <si>
    <t>Негізгі кірісті шегергендегі барлық кірістер</t>
  </si>
  <si>
    <t>Ұсынылатын қызметтер көлемі</t>
  </si>
  <si>
    <t>мың/Гкал</t>
  </si>
  <si>
    <r>
      <t xml:space="preserve">Тариф  </t>
    </r>
    <r>
      <rPr>
        <sz val="10"/>
        <rFont val="Times New Roman"/>
        <family val="1"/>
        <charset val="204"/>
      </rPr>
      <t>(қосылған құи салыгынсыз)</t>
    </r>
  </si>
  <si>
    <t>теңге/Гкал</t>
  </si>
  <si>
    <r>
      <t xml:space="preserve">Ұйымның атауы           </t>
    </r>
    <r>
      <rPr>
        <u/>
        <sz val="12"/>
        <rFont val="Times New Roman"/>
        <family val="1"/>
        <charset val="204"/>
      </rPr>
      <t xml:space="preserve">  "ПАВЛОДАРЭНЕРГО" АҚ</t>
    </r>
  </si>
  <si>
    <r>
      <t xml:space="preserve">Мекенжайы                                       </t>
    </r>
    <r>
      <rPr>
        <u/>
        <sz val="12"/>
        <rFont val="Times New Roman"/>
        <family val="1"/>
        <charset val="204"/>
      </rPr>
      <t>Павлодар қ., Кривенко көш., 27</t>
    </r>
  </si>
  <si>
    <r>
      <t xml:space="preserve">Телефоны                                            </t>
    </r>
    <r>
      <rPr>
        <u/>
        <sz val="12"/>
        <rFont val="Times New Roman"/>
        <family val="1"/>
        <charset val="204"/>
      </rPr>
      <t>39-97-88</t>
    </r>
  </si>
  <si>
    <r>
      <t xml:space="preserve">Электронды поштаның адресі               </t>
    </r>
    <r>
      <rPr>
        <u/>
        <sz val="12"/>
        <color rgb="FF0000FF"/>
        <rFont val="Times New Roman"/>
        <family val="1"/>
        <charset val="204"/>
      </rPr>
      <t>pavlodarenergo@pavlodarenergo.kz</t>
    </r>
  </si>
  <si>
    <t>Орындаушының тегі және телефоны  Наукенова Д.Д. 39-97-88</t>
  </si>
  <si>
    <t>Бас директор___________________________________________О.В.Перфилов</t>
  </si>
  <si>
    <t xml:space="preserve">Күні  2022 жылғы  "_____"_______________ </t>
  </si>
  <si>
    <t>М.О.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</si>
</sst>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0.000"/>
    <numFmt numFmtId="165" formatCode="0.0%"/>
    <numFmt numFmtId="166" formatCode="#,##0.0"/>
    <numFmt numFmtId="167" formatCode="#,##0.0000"/>
    <numFmt numFmtId="168" formatCode="#,##0.000"/>
    <numFmt numFmtId="169" formatCode="_-* #,##0.00_р_._-;\-* #,##0.00_р_._-;_-* &quot;-&quot;??_р_._-;_-@_-"/>
    <numFmt numFmtId="170" formatCode="_-* #,##0.000_р_._-;\-* #,##0.000_р_._-;_-* &quot;-&quot;??_р_._-;_-@_-"/>
    <numFmt numFmtId="171" formatCode="_(* #,##0.0_);_(* \(#,##0.00\);_(* &quot;-&quot;??_);_(@_)"/>
    <numFmt numFmtId="172" formatCode="General_)"/>
    <numFmt numFmtId="173" formatCode="#,##0.0_);\(#,##0.0\)"/>
    <numFmt numFmtId="174" formatCode="#,##0.000_);\(#,##0.000\)"/>
    <numFmt numFmtId="175" formatCode="&quot;$&quot;#,\);\(&quot;$&quot;#,##0\)"/>
    <numFmt numFmtId="176" formatCode="\60\4\7\:"/>
    <numFmt numFmtId="177" formatCode="0.00_)"/>
    <numFmt numFmtId="178" formatCode="&quot;$&quot;#,\);\(&quot;$&quot;#,\)"/>
    <numFmt numFmtId="179" formatCode="&quot;$&quot;#,;\(&quot;$&quot;#,\)"/>
  </numFmts>
  <fonts count="4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  <charset val="204"/>
    </font>
    <font>
      <b/>
      <i/>
      <sz val="16"/>
      <name val="Helv"/>
    </font>
    <font>
      <sz val="10"/>
      <name val="Arial"/>
      <family val="2"/>
      <charset val="204"/>
    </font>
    <font>
      <sz val="12"/>
      <color indexed="8"/>
      <name val="Times New Roman"/>
      <family val="1"/>
    </font>
    <font>
      <sz val="10"/>
      <name val="Helv"/>
    </font>
    <font>
      <u/>
      <sz val="12"/>
      <color rgb="FF0000FF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>
      <alignment vertical="top"/>
      <protection locked="0"/>
    </xf>
    <xf numFmtId="171" fontId="29" fillId="0" borderId="0" applyFill="0" applyBorder="0" applyAlignment="0"/>
    <xf numFmtId="172" fontId="29" fillId="0" borderId="0" applyFill="0" applyBorder="0" applyAlignment="0"/>
    <xf numFmtId="164" fontId="29" fillId="0" borderId="0" applyFill="0" applyBorder="0" applyAlignment="0"/>
    <xf numFmtId="173" fontId="30" fillId="0" borderId="0" applyFill="0" applyBorder="0" applyAlignment="0"/>
    <xf numFmtId="174" fontId="30" fillId="0" borderId="0" applyFill="0" applyBorder="0" applyAlignment="0"/>
    <xf numFmtId="171" fontId="29" fillId="0" borderId="0" applyFill="0" applyBorder="0" applyAlignment="0"/>
    <xf numFmtId="175" fontId="30" fillId="0" borderId="0" applyFill="0" applyBorder="0" applyAlignment="0"/>
    <xf numFmtId="172" fontId="29" fillId="0" borderId="0" applyFill="0" applyBorder="0" applyAlignment="0"/>
    <xf numFmtId="0" fontId="31" fillId="0" borderId="0" applyFont="0" applyFill="0" applyBorder="0" applyAlignment="0" applyProtection="0"/>
    <xf numFmtId="171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14" fontId="32" fillId="0" borderId="0" applyFill="0" applyBorder="0" applyAlignment="0"/>
    <xf numFmtId="38" fontId="33" fillId="0" borderId="9">
      <alignment vertical="center"/>
    </xf>
    <xf numFmtId="171" fontId="29" fillId="0" borderId="0" applyFill="0" applyBorder="0" applyAlignment="0"/>
    <xf numFmtId="172" fontId="29" fillId="0" borderId="0" applyFill="0" applyBorder="0" applyAlignment="0"/>
    <xf numFmtId="171" fontId="29" fillId="0" borderId="0" applyFill="0" applyBorder="0" applyAlignment="0"/>
    <xf numFmtId="175" fontId="30" fillId="0" borderId="0" applyFill="0" applyBorder="0" applyAlignment="0"/>
    <xf numFmtId="172" fontId="29" fillId="0" borderId="0" applyFill="0" applyBorder="0" applyAlignment="0"/>
    <xf numFmtId="38" fontId="34" fillId="6" borderId="0" applyNumberFormat="0" applyBorder="0" applyAlignment="0" applyProtection="0"/>
    <xf numFmtId="0" fontId="35" fillId="0" borderId="10" applyNumberFormat="0" applyAlignment="0" applyProtection="0">
      <alignment horizontal="left" vertical="center"/>
    </xf>
    <xf numFmtId="0" fontId="35" fillId="0" borderId="7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  <xf numFmtId="10" fontId="34" fillId="7" borderId="2" applyNumberFormat="0" applyBorder="0" applyAlignment="0" applyProtection="0"/>
    <xf numFmtId="171" fontId="29" fillId="0" borderId="0" applyFill="0" applyBorder="0" applyAlignment="0"/>
    <xf numFmtId="172" fontId="29" fillId="0" borderId="0" applyFill="0" applyBorder="0" applyAlignment="0"/>
    <xf numFmtId="171" fontId="29" fillId="0" borderId="0" applyFill="0" applyBorder="0" applyAlignment="0"/>
    <xf numFmtId="175" fontId="30" fillId="0" borderId="0" applyFill="0" applyBorder="0" applyAlignment="0"/>
    <xf numFmtId="172" fontId="29" fillId="0" borderId="0" applyFill="0" applyBorder="0" applyAlignment="0"/>
    <xf numFmtId="177" fontId="37" fillId="0" borderId="0"/>
    <xf numFmtId="0" fontId="38" fillId="0" borderId="0"/>
    <xf numFmtId="0" fontId="39" fillId="2" borderId="0"/>
    <xf numFmtId="174" fontId="30" fillId="0" borderId="0" applyFont="0" applyFill="0" applyBorder="0" applyAlignment="0" applyProtection="0"/>
    <xf numFmtId="176" fontId="29" fillId="0" borderId="0" applyFont="0" applyFill="0" applyBorder="0" applyAlignment="0" applyProtection="0"/>
    <xf numFmtId="10" fontId="38" fillId="0" borderId="0" applyFont="0" applyFill="0" applyBorder="0" applyAlignment="0" applyProtection="0"/>
    <xf numFmtId="178" fontId="30" fillId="0" borderId="0" applyFont="0" applyFill="0" applyBorder="0" applyAlignment="0" applyProtection="0"/>
    <xf numFmtId="171" fontId="29" fillId="0" borderId="0" applyFill="0" applyBorder="0" applyAlignment="0"/>
    <xf numFmtId="172" fontId="29" fillId="0" borderId="0" applyFill="0" applyBorder="0" applyAlignment="0"/>
    <xf numFmtId="171" fontId="29" fillId="0" borderId="0" applyFill="0" applyBorder="0" applyAlignment="0"/>
    <xf numFmtId="175" fontId="30" fillId="0" borderId="0" applyFill="0" applyBorder="0" applyAlignment="0"/>
    <xf numFmtId="172" fontId="29" fillId="0" borderId="0" applyFill="0" applyBorder="0" applyAlignment="0"/>
    <xf numFmtId="49" fontId="32" fillId="0" borderId="0" applyFill="0" applyBorder="0" applyAlignment="0"/>
    <xf numFmtId="178" fontId="30" fillId="0" borderId="0" applyFill="0" applyBorder="0" applyAlignment="0"/>
    <xf numFmtId="179" fontId="30" fillId="0" borderId="0" applyFill="0" applyBorder="0" applyAlignment="0"/>
    <xf numFmtId="0" fontId="40" fillId="0" borderId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horizontal="left" vertical="center"/>
    </xf>
    <xf numFmtId="0" fontId="3" fillId="0" borderId="0" xfId="0" applyFont="1"/>
    <xf numFmtId="0" fontId="7" fillId="0" borderId="0" xfId="0" applyFont="1"/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 wrapText="1"/>
    </xf>
    <xf numFmtId="0" fontId="12" fillId="0" borderId="0" xfId="0" applyFont="1" applyFill="1"/>
    <xf numFmtId="0" fontId="9" fillId="0" borderId="0" xfId="0" applyFont="1" applyFill="1"/>
    <xf numFmtId="0" fontId="4" fillId="0" borderId="0" xfId="0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0" fontId="13" fillId="0" borderId="0" xfId="0" applyNumberFormat="1" applyFont="1" applyFill="1" applyBorder="1" applyAlignment="1">
      <alignment vertical="center"/>
    </xf>
    <xf numFmtId="0" fontId="13" fillId="0" borderId="1" xfId="0" applyFont="1" applyFill="1" applyBorder="1"/>
    <xf numFmtId="0" fontId="4" fillId="0" borderId="1" xfId="0" applyFont="1" applyFill="1" applyBorder="1"/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/>
    <xf numFmtId="0" fontId="4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64" fontId="15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center" vertical="center" wrapText="1"/>
    </xf>
    <xf numFmtId="165" fontId="4" fillId="3" borderId="2" xfId="2" applyNumberFormat="1" applyFont="1" applyFill="1" applyBorder="1" applyAlignment="1">
      <alignment vertical="center" wrapText="1"/>
    </xf>
    <xf numFmtId="166" fontId="1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165" fontId="4" fillId="0" borderId="2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65" fontId="4" fillId="3" borderId="2" xfId="2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4" fillId="0" borderId="2" xfId="2" applyNumberFormat="1" applyFont="1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165" fontId="2" fillId="0" borderId="2" xfId="2" applyNumberFormat="1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165" fontId="14" fillId="3" borderId="2" xfId="2" applyNumberFormat="1" applyFont="1" applyFill="1" applyBorder="1" applyAlignment="1">
      <alignment horizontal="right" vertical="center" wrapText="1"/>
    </xf>
    <xf numFmtId="0" fontId="2" fillId="0" borderId="2" xfId="3" applyFont="1" applyFill="1" applyBorder="1" applyAlignment="1">
      <alignment horizontal="left" vertical="center" wrapText="1"/>
    </xf>
    <xf numFmtId="165" fontId="15" fillId="0" borderId="2" xfId="2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166" fontId="4" fillId="3" borderId="2" xfId="0" applyNumberFormat="1" applyFont="1" applyFill="1" applyBorder="1" applyAlignment="1">
      <alignment vertical="center" wrapText="1"/>
    </xf>
    <xf numFmtId="4" fontId="18" fillId="0" borderId="2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2" fillId="0" borderId="2" xfId="4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167" fontId="19" fillId="0" borderId="2" xfId="0" applyNumberFormat="1" applyFont="1" applyFill="1" applyBorder="1" applyAlignment="1">
      <alignment vertical="center" wrapText="1"/>
    </xf>
    <xf numFmtId="167" fontId="18" fillId="0" borderId="2" xfId="0" applyNumberFormat="1" applyFont="1" applyFill="1" applyBorder="1" applyAlignment="1">
      <alignment vertical="center" wrapText="1"/>
    </xf>
    <xf numFmtId="3" fontId="18" fillId="0" borderId="2" xfId="0" applyNumberFormat="1" applyFont="1" applyFill="1" applyBorder="1" applyAlignment="1">
      <alignment vertical="center" wrapText="1"/>
    </xf>
    <xf numFmtId="165" fontId="2" fillId="0" borderId="2" xfId="2" applyNumberFormat="1" applyFont="1" applyFill="1" applyBorder="1" applyAlignment="1">
      <alignment vertical="center" wrapText="1"/>
    </xf>
    <xf numFmtId="0" fontId="4" fillId="3" borderId="0" xfId="0" applyFont="1" applyFill="1" applyAlignment="1">
      <alignment vertical="center"/>
    </xf>
    <xf numFmtId="3" fontId="15" fillId="0" borderId="2" xfId="0" applyNumberFormat="1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165" fontId="3" fillId="0" borderId="2" xfId="2" applyNumberFormat="1" applyFont="1" applyFill="1" applyBorder="1" applyAlignment="1">
      <alignment horizontal="right" vertical="center" wrapText="1"/>
    </xf>
    <xf numFmtId="3" fontId="2" fillId="0" borderId="2" xfId="3" applyNumberFormat="1" applyFont="1" applyFill="1" applyBorder="1" applyAlignment="1">
      <alignment horizontal="left" vertical="center"/>
    </xf>
    <xf numFmtId="1" fontId="4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3" fontId="13" fillId="0" borderId="0" xfId="0" applyNumberFormat="1" applyFont="1" applyFill="1" applyAlignment="1">
      <alignment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vertical="center" wrapText="1"/>
    </xf>
    <xf numFmtId="165" fontId="4" fillId="4" borderId="2" xfId="2" applyNumberFormat="1" applyFont="1" applyFill="1" applyBorder="1" applyAlignment="1">
      <alignment vertical="center" wrapText="1"/>
    </xf>
    <xf numFmtId="9" fontId="4" fillId="4" borderId="2" xfId="2" applyNumberFormat="1" applyFont="1" applyFill="1" applyBorder="1" applyAlignment="1">
      <alignment vertical="center" wrapText="1"/>
    </xf>
    <xf numFmtId="0" fontId="20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 wrapText="1"/>
    </xf>
    <xf numFmtId="0" fontId="16" fillId="5" borderId="2" xfId="0" applyFont="1" applyFill="1" applyBorder="1" applyAlignment="1">
      <alignment horizontal="center" vertical="center" wrapText="1"/>
    </xf>
    <xf numFmtId="3" fontId="4" fillId="5" borderId="2" xfId="0" applyNumberFormat="1" applyFont="1" applyFill="1" applyBorder="1" applyAlignment="1">
      <alignment vertical="center" wrapText="1"/>
    </xf>
    <xf numFmtId="9" fontId="4" fillId="5" borderId="2" xfId="2" applyNumberFormat="1" applyFont="1" applyFill="1" applyBorder="1" applyAlignment="1">
      <alignment vertical="center" wrapText="1"/>
    </xf>
    <xf numFmtId="165" fontId="4" fillId="5" borderId="2" xfId="2" applyNumberFormat="1" applyFont="1" applyFill="1" applyBorder="1" applyAlignment="1">
      <alignment vertical="center" wrapText="1"/>
    </xf>
    <xf numFmtId="0" fontId="20" fillId="5" borderId="2" xfId="0" applyFont="1" applyFill="1" applyBorder="1" applyAlignment="1">
      <alignment vertical="center" wrapText="1"/>
    </xf>
    <xf numFmtId="0" fontId="21" fillId="5" borderId="2" xfId="0" applyFont="1" applyFill="1" applyBorder="1" applyAlignment="1">
      <alignment horizontal="center" vertical="center" wrapText="1"/>
    </xf>
    <xf numFmtId="3" fontId="20" fillId="5" borderId="2" xfId="0" applyNumberFormat="1" applyFont="1" applyFill="1" applyBorder="1" applyAlignment="1">
      <alignment vertical="center" wrapText="1"/>
    </xf>
    <xf numFmtId="9" fontId="20" fillId="5" borderId="2" xfId="2" applyNumberFormat="1" applyFont="1" applyFill="1" applyBorder="1" applyAlignment="1">
      <alignment vertical="center" wrapText="1"/>
    </xf>
    <xf numFmtId="3" fontId="20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65" fontId="20" fillId="5" borderId="2" xfId="2" applyNumberFormat="1" applyFont="1" applyFill="1" applyBorder="1" applyAlignment="1">
      <alignment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168" fontId="4" fillId="5" borderId="2" xfId="0" applyNumberFormat="1" applyFont="1" applyFill="1" applyBorder="1" applyAlignment="1">
      <alignment vertical="center" wrapText="1"/>
    </xf>
    <xf numFmtId="170" fontId="20" fillId="5" borderId="2" xfId="1" applyNumberFormat="1" applyFont="1" applyFill="1" applyBorder="1" applyAlignment="1">
      <alignment horizontal="right" vertical="center" wrapText="1"/>
    </xf>
    <xf numFmtId="168" fontId="20" fillId="5" borderId="2" xfId="0" applyNumberFormat="1" applyFont="1" applyFill="1" applyBorder="1" applyAlignment="1">
      <alignment vertical="center" wrapText="1"/>
    </xf>
    <xf numFmtId="3" fontId="20" fillId="5" borderId="2" xfId="1" applyNumberFormat="1" applyFont="1" applyFill="1" applyBorder="1" applyAlignment="1">
      <alignment horizontal="right" vertical="center" wrapText="1"/>
    </xf>
    <xf numFmtId="4" fontId="4" fillId="5" borderId="2" xfId="0" applyNumberFormat="1" applyFont="1" applyFill="1" applyBorder="1" applyAlignment="1">
      <alignment vertical="center" wrapText="1"/>
    </xf>
    <xf numFmtId="4" fontId="16" fillId="5" borderId="2" xfId="0" applyNumberFormat="1" applyFont="1" applyFill="1" applyBorder="1" applyAlignment="1">
      <alignment horizontal="center" vertical="center" wrapText="1"/>
    </xf>
    <xf numFmtId="166" fontId="4" fillId="5" borderId="2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4" fontId="4" fillId="5" borderId="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168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3" fillId="0" borderId="0" xfId="0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24" fillId="0" borderId="0" xfId="5" applyFont="1" applyFill="1" applyAlignment="1" applyProtection="1">
      <alignment horizontal="left" vertical="center" indent="1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26" fillId="0" borderId="0" xfId="0" applyFont="1" applyFill="1" applyAlignment="1">
      <alignment vertical="center"/>
    </xf>
    <xf numFmtId="0" fontId="17" fillId="0" borderId="0" xfId="0" applyFont="1" applyFill="1"/>
    <xf numFmtId="0" fontId="25" fillId="0" borderId="0" xfId="0" applyFont="1" applyFill="1"/>
    <xf numFmtId="4" fontId="2" fillId="0" borderId="0" xfId="0" applyNumberFormat="1" applyFont="1" applyFill="1"/>
    <xf numFmtId="0" fontId="14" fillId="0" borderId="0" xfId="0" applyFont="1" applyFill="1" applyBorder="1" applyAlignment="1">
      <alignment vertical="center" wrapText="1"/>
    </xf>
    <xf numFmtId="3" fontId="2" fillId="0" borderId="0" xfId="0" applyNumberFormat="1" applyFont="1" applyFill="1"/>
    <xf numFmtId="2" fontId="2" fillId="0" borderId="0" xfId="0" applyNumberFormat="1" applyFont="1" applyFill="1"/>
    <xf numFmtId="168" fontId="2" fillId="0" borderId="0" xfId="0" applyNumberFormat="1" applyFont="1" applyFill="1"/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left" vertical="center" wrapText="1"/>
    </xf>
    <xf numFmtId="3" fontId="4" fillId="4" borderId="6" xfId="0" applyNumberFormat="1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 horizontal="center" vertical="center"/>
    </xf>
    <xf numFmtId="3" fontId="4" fillId="4" borderId="8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7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9" fontId="4" fillId="3" borderId="2" xfId="2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3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165" fontId="3" fillId="0" borderId="2" xfId="2" applyNumberFormat="1" applyFont="1" applyFill="1" applyBorder="1" applyAlignment="1">
      <alignment vertical="center" wrapText="1"/>
    </xf>
    <xf numFmtId="1" fontId="4" fillId="3" borderId="2" xfId="0" applyNumberFormat="1" applyFont="1" applyFill="1" applyBorder="1" applyAlignment="1">
      <alignment vertical="center" wrapText="1"/>
    </xf>
    <xf numFmtId="9" fontId="4" fillId="4" borderId="2" xfId="2" applyFont="1" applyFill="1" applyBorder="1" applyAlignment="1">
      <alignment vertical="center" wrapText="1"/>
    </xf>
    <xf numFmtId="3" fontId="4" fillId="4" borderId="6" xfId="0" applyNumberFormat="1" applyFont="1" applyFill="1" applyBorder="1" applyAlignment="1">
      <alignment horizontal="center" vertical="center" wrapText="1"/>
    </xf>
    <xf numFmtId="3" fontId="4" fillId="4" borderId="7" xfId="0" applyNumberFormat="1" applyFont="1" applyFill="1" applyBorder="1" applyAlignment="1">
      <alignment horizontal="center" vertical="center" wrapText="1"/>
    </xf>
    <xf numFmtId="3" fontId="4" fillId="4" borderId="8" xfId="0" applyNumberFormat="1" applyFont="1" applyFill="1" applyBorder="1" applyAlignment="1">
      <alignment horizontal="center" vertical="center" wrapText="1"/>
    </xf>
    <xf numFmtId="1" fontId="4" fillId="4" borderId="2" xfId="2" applyNumberFormat="1" applyFont="1" applyFill="1" applyBorder="1" applyAlignment="1">
      <alignment vertical="center" wrapText="1"/>
    </xf>
    <xf numFmtId="9" fontId="4" fillId="5" borderId="2" xfId="2" applyFont="1" applyFill="1" applyBorder="1" applyAlignment="1">
      <alignment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54">
    <cellStyle name="Calc Currency (0)" xfId="6"/>
    <cellStyle name="Calc Currency (2)" xfId="7"/>
    <cellStyle name="Calc Percent (0)" xfId="8"/>
    <cellStyle name="Calc Percent (1)" xfId="9"/>
    <cellStyle name="Calc Percent (2)" xfId="10"/>
    <cellStyle name="Calc Units (0)" xfId="11"/>
    <cellStyle name="Calc Units (1)" xfId="12"/>
    <cellStyle name="Calc Units (2)" xfId="13"/>
    <cellStyle name="Comma [0]_#6 Temps &amp; Contractors" xfId="14"/>
    <cellStyle name="Comma [00]" xfId="15"/>
    <cellStyle name="Comma_#6 Temps &amp; Contractors" xfId="16"/>
    <cellStyle name="Currency [0]_#6 Temps &amp; Contractors" xfId="17"/>
    <cellStyle name="Currency [00]" xfId="18"/>
    <cellStyle name="Currency_#6 Temps &amp; Contractors" xfId="19"/>
    <cellStyle name="Date Short" xfId="20"/>
    <cellStyle name="DELTA" xfId="21"/>
    <cellStyle name="Enter Currency (0)" xfId="22"/>
    <cellStyle name="Enter Currency (2)" xfId="23"/>
    <cellStyle name="Enter Units (0)" xfId="24"/>
    <cellStyle name="Enter Units (1)" xfId="25"/>
    <cellStyle name="Enter Units (2)" xfId="26"/>
    <cellStyle name="Grey" xfId="27"/>
    <cellStyle name="Header1" xfId="28"/>
    <cellStyle name="Header2" xfId="29"/>
    <cellStyle name="Hyperlink_RESULTS" xfId="30"/>
    <cellStyle name="Input [yellow]" xfId="31"/>
    <cellStyle name="Link Currency (0)" xfId="32"/>
    <cellStyle name="Link Currency (2)" xfId="33"/>
    <cellStyle name="Link Units (0)" xfId="34"/>
    <cellStyle name="Link Units (1)" xfId="35"/>
    <cellStyle name="Link Units (2)" xfId="36"/>
    <cellStyle name="Normal - Style1" xfId="37"/>
    <cellStyle name="Normal_# 41-Market &amp;Trends" xfId="38"/>
    <cellStyle name="paint" xfId="39"/>
    <cellStyle name="Percent [0]" xfId="40"/>
    <cellStyle name="Percent [00]" xfId="41"/>
    <cellStyle name="Percent [2]" xfId="42"/>
    <cellStyle name="Percent_#6 Temps &amp; Contractors" xfId="43"/>
    <cellStyle name="PrePop Currency (0)" xfId="44"/>
    <cellStyle name="PrePop Currency (2)" xfId="45"/>
    <cellStyle name="PrePop Units (0)" xfId="46"/>
    <cellStyle name="PrePop Units (1)" xfId="47"/>
    <cellStyle name="PrePop Units (2)" xfId="48"/>
    <cellStyle name="Text Indent A" xfId="49"/>
    <cellStyle name="Text Indent B" xfId="50"/>
    <cellStyle name="Text Indent C" xfId="51"/>
    <cellStyle name="Гиперссылка" xfId="5" builtinId="8"/>
    <cellStyle name="Обычный" xfId="0" builtinId="0"/>
    <cellStyle name="Обычный_ТЭП  Январь-2001 " xfId="3"/>
    <cellStyle name="Обычный_ТЭП  Январь-2001  2" xfId="4"/>
    <cellStyle name="Процентный" xfId="2" builtinId="5"/>
    <cellStyle name="Процентный 2" xfId="53"/>
    <cellStyle name="Стиль 1" xfId="5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vlodarenergo@pavlodarenergo.kz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AC133"/>
  <sheetViews>
    <sheetView tabSelected="1" zoomScale="70" zoomScaleNormal="70" workbookViewId="0">
      <pane xSplit="4" ySplit="19" topLeftCell="E20" activePane="bottomRight" state="frozen"/>
      <selection pane="topRight" activeCell="E1" sqref="E1"/>
      <selection pane="bottomLeft" activeCell="A21" sqref="A21"/>
      <selection pane="bottomRight" activeCell="C44" sqref="C44"/>
    </sheetView>
  </sheetViews>
  <sheetFormatPr defaultRowHeight="12.75" outlineLevelRow="1" outlineLevelCol="1" x14ac:dyDescent="0.2"/>
  <cols>
    <col min="1" max="1" width="7.7109375" style="1" customWidth="1"/>
    <col min="2" max="2" width="39.5703125" style="1" customWidth="1"/>
    <col min="3" max="3" width="8.28515625" style="2" customWidth="1"/>
    <col min="4" max="4" width="14.140625" style="2" hidden="1" customWidth="1" outlineLevel="1"/>
    <col min="5" max="5" width="16.7109375" style="2" customWidth="1" collapsed="1"/>
    <col min="6" max="6" width="10.7109375" style="1" customWidth="1" outlineLevel="1"/>
    <col min="7" max="7" width="10.42578125" style="1" customWidth="1" outlineLevel="1"/>
    <col min="8" max="8" width="10.85546875" style="1" customWidth="1" outlineLevel="1"/>
    <col min="9" max="9" width="15.28515625" style="1" customWidth="1"/>
    <col min="10" max="10" width="12" style="1" customWidth="1" outlineLevel="1"/>
    <col min="11" max="11" width="11.5703125" style="1" customWidth="1" outlineLevel="1"/>
    <col min="12" max="12" width="10.85546875" style="1" customWidth="1" outlineLevel="1"/>
    <col min="13" max="13" width="10.140625" style="1" customWidth="1"/>
    <col min="14" max="14" width="10.7109375" style="1" customWidth="1"/>
    <col min="15" max="16" width="9.5703125" style="1" bestFit="1" customWidth="1" outlineLevel="1"/>
    <col min="17" max="17" width="10.42578125" style="1" customWidth="1" outlineLevel="1"/>
    <col min="18" max="18" width="41" style="1" customWidth="1"/>
    <col min="19" max="19" width="9.140625" style="4" hidden="1" customWidth="1"/>
    <col min="20" max="20" width="6.140625" style="1" hidden="1" customWidth="1"/>
    <col min="21" max="21" width="7.5703125" style="1" hidden="1" customWidth="1"/>
    <col min="22" max="22" width="9.140625" style="1" hidden="1" customWidth="1"/>
    <col min="23" max="23" width="12" style="1" hidden="1" customWidth="1" collapsed="1"/>
    <col min="24" max="24" width="9.140625" style="1" hidden="1" customWidth="1"/>
    <col min="25" max="25" width="12" style="1" hidden="1" customWidth="1" collapsed="1"/>
    <col min="26" max="26" width="16.5703125" style="1" hidden="1" customWidth="1"/>
    <col min="27" max="27" width="16.7109375" style="2" hidden="1" customWidth="1"/>
    <col min="28" max="28" width="10" style="1" hidden="1" customWidth="1"/>
    <col min="29" max="29" width="12.140625" style="1" customWidth="1"/>
    <col min="30" max="16384" width="9.140625" style="1"/>
  </cols>
  <sheetData>
    <row r="1" spans="1:27" x14ac:dyDescent="0.2">
      <c r="J1" s="3"/>
      <c r="R1" s="3" t="s">
        <v>0</v>
      </c>
    </row>
    <row r="2" spans="1:27" x14ac:dyDescent="0.2">
      <c r="J2" s="3"/>
      <c r="R2" s="3" t="s">
        <v>1</v>
      </c>
    </row>
    <row r="3" spans="1:27" x14ac:dyDescent="0.2">
      <c r="A3" s="5"/>
      <c r="J3" s="3"/>
      <c r="R3" s="3" t="s">
        <v>2</v>
      </c>
    </row>
    <row r="4" spans="1:27" x14ac:dyDescent="0.2">
      <c r="J4" s="3"/>
      <c r="R4" s="3"/>
    </row>
    <row r="5" spans="1:27" x14ac:dyDescent="0.2">
      <c r="R5" s="3"/>
    </row>
    <row r="6" spans="1:27" s="7" customFormat="1" ht="15.75" x14ac:dyDescent="0.2">
      <c r="A6" s="155" t="s">
        <v>3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6"/>
    </row>
    <row r="7" spans="1:27" ht="15.75" x14ac:dyDescent="0.2">
      <c r="A7" s="156" t="s">
        <v>4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AA7" s="1"/>
    </row>
    <row r="8" spans="1:27" ht="14.25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W8" s="8"/>
      <c r="Y8" s="8"/>
      <c r="Z8" s="8"/>
      <c r="AA8" s="8"/>
    </row>
    <row r="9" spans="1:27" ht="15.75" x14ac:dyDescent="0.2">
      <c r="A9" s="8"/>
      <c r="B9" s="9" t="s">
        <v>5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W9" s="10"/>
      <c r="Y9" s="10"/>
      <c r="Z9" s="10"/>
      <c r="AA9" s="10"/>
    </row>
    <row r="10" spans="1:27" ht="15.75" x14ac:dyDescent="0.2">
      <c r="A10" s="8"/>
      <c r="B10" s="9" t="s">
        <v>6</v>
      </c>
      <c r="C10" s="11"/>
      <c r="D10" s="12"/>
      <c r="E10" s="12"/>
      <c r="F10" s="12"/>
      <c r="G10" s="12"/>
      <c r="H10" s="12"/>
      <c r="I10" s="10"/>
      <c r="J10" s="10"/>
      <c r="K10" s="10"/>
      <c r="L10" s="10"/>
      <c r="M10" s="10"/>
      <c r="N10" s="10"/>
      <c r="O10" s="10"/>
      <c r="P10" s="10"/>
      <c r="Q10" s="10"/>
      <c r="R10" s="10"/>
      <c r="W10" s="10"/>
      <c r="Y10" s="10"/>
      <c r="Z10" s="10"/>
      <c r="AA10" s="12"/>
    </row>
    <row r="11" spans="1:27" ht="15.75" x14ac:dyDescent="0.2">
      <c r="A11" s="8"/>
      <c r="B11" s="13" t="s">
        <v>7</v>
      </c>
      <c r="C11" s="11"/>
      <c r="D11" s="12"/>
      <c r="E11" s="12"/>
      <c r="F11" s="12"/>
      <c r="G11" s="12"/>
      <c r="H11" s="12"/>
      <c r="I11" s="10"/>
      <c r="J11" s="10"/>
      <c r="K11" s="10"/>
      <c r="L11" s="10"/>
      <c r="M11" s="10"/>
      <c r="N11" s="10"/>
      <c r="O11" s="10"/>
      <c r="P11" s="10"/>
      <c r="Q11" s="10"/>
      <c r="R11" s="10"/>
      <c r="W11" s="10"/>
      <c r="Y11" s="10"/>
      <c r="Z11" s="10"/>
      <c r="AA11" s="12"/>
    </row>
    <row r="12" spans="1:27" ht="15.75" x14ac:dyDescent="0.2">
      <c r="A12" s="8"/>
      <c r="B12" s="13" t="s">
        <v>8</v>
      </c>
      <c r="C12" s="11"/>
      <c r="D12" s="12"/>
      <c r="E12" s="12"/>
      <c r="F12" s="12"/>
      <c r="G12" s="12"/>
      <c r="H12" s="12"/>
      <c r="I12" s="10"/>
      <c r="J12" s="10"/>
      <c r="K12" s="10"/>
      <c r="L12" s="10"/>
      <c r="M12" s="10"/>
      <c r="N12" s="10"/>
      <c r="O12" s="10"/>
      <c r="P12" s="10"/>
      <c r="Q12" s="10"/>
      <c r="R12" s="10"/>
      <c r="W12" s="10"/>
      <c r="Y12" s="10"/>
      <c r="Z12" s="10"/>
      <c r="AA12" s="12"/>
    </row>
    <row r="13" spans="1:27" ht="15.75" x14ac:dyDescent="0.2">
      <c r="B13" s="157" t="s">
        <v>9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AA13" s="1"/>
    </row>
    <row r="14" spans="1:27" ht="15.75" x14ac:dyDescent="0.25">
      <c r="B14" s="14" t="s">
        <v>10</v>
      </c>
      <c r="C14" s="15"/>
      <c r="D14" s="15"/>
      <c r="E14" s="15"/>
      <c r="F14" s="15"/>
      <c r="G14" s="15"/>
      <c r="H14" s="15"/>
      <c r="I14" s="16"/>
      <c r="J14" s="17"/>
      <c r="K14" s="17"/>
      <c r="L14" s="17"/>
      <c r="M14" s="17"/>
      <c r="N14" s="17"/>
      <c r="O14" s="17"/>
      <c r="P14" s="17"/>
      <c r="Q14" s="17"/>
      <c r="R14" s="17"/>
      <c r="W14" s="16"/>
      <c r="Y14" s="16"/>
      <c r="Z14" s="17"/>
      <c r="AA14" s="15"/>
    </row>
    <row r="15" spans="1:27" s="24" customFormat="1" x14ac:dyDescent="0.2">
      <c r="A15" s="18"/>
      <c r="B15" s="18"/>
      <c r="C15" s="18"/>
      <c r="D15" s="18"/>
      <c r="E15" s="18"/>
      <c r="F15" s="19">
        <v>0</v>
      </c>
      <c r="G15" s="19">
        <v>0</v>
      </c>
      <c r="H15" s="20"/>
      <c r="I15" s="21" t="s">
        <v>11</v>
      </c>
      <c r="J15" s="22">
        <v>0.34970000000000001</v>
      </c>
      <c r="K15" s="20"/>
      <c r="L15" s="20"/>
      <c r="M15" s="21" t="s">
        <v>12</v>
      </c>
      <c r="N15" s="21" t="s">
        <v>13</v>
      </c>
      <c r="O15" s="23"/>
      <c r="S15" s="23"/>
      <c r="W15" s="25"/>
      <c r="Y15" s="25"/>
      <c r="Z15" s="25"/>
      <c r="AA15" s="18" t="s">
        <v>11</v>
      </c>
    </row>
    <row r="16" spans="1:27" s="27" customFormat="1" ht="42" customHeight="1" x14ac:dyDescent="0.2">
      <c r="A16" s="144" t="s">
        <v>14</v>
      </c>
      <c r="B16" s="144" t="s">
        <v>15</v>
      </c>
      <c r="C16" s="144" t="s">
        <v>16</v>
      </c>
      <c r="D16" s="144" t="s">
        <v>17</v>
      </c>
      <c r="E16" s="145" t="s">
        <v>18</v>
      </c>
      <c r="F16" s="144" t="s">
        <v>19</v>
      </c>
      <c r="G16" s="144"/>
      <c r="H16" s="144"/>
      <c r="I16" s="144" t="s">
        <v>215</v>
      </c>
      <c r="J16" s="144" t="s">
        <v>20</v>
      </c>
      <c r="K16" s="144"/>
      <c r="L16" s="144"/>
      <c r="M16" s="144" t="s">
        <v>21</v>
      </c>
      <c r="N16" s="152" t="s">
        <v>22</v>
      </c>
      <c r="O16" s="144" t="s">
        <v>23</v>
      </c>
      <c r="P16" s="144"/>
      <c r="Q16" s="144"/>
      <c r="R16" s="152" t="s">
        <v>24</v>
      </c>
      <c r="S16" s="26"/>
      <c r="W16" s="144" t="s">
        <v>25</v>
      </c>
      <c r="Y16" s="144"/>
      <c r="Z16" s="145" t="s">
        <v>26</v>
      </c>
      <c r="AA16" s="145" t="s">
        <v>27</v>
      </c>
    </row>
    <row r="17" spans="1:28" s="27" customFormat="1" ht="38.25" customHeight="1" x14ac:dyDescent="0.2">
      <c r="A17" s="144"/>
      <c r="B17" s="144"/>
      <c r="C17" s="144"/>
      <c r="D17" s="144"/>
      <c r="E17" s="145"/>
      <c r="F17" s="28" t="s">
        <v>28</v>
      </c>
      <c r="G17" s="28" t="s">
        <v>29</v>
      </c>
      <c r="H17" s="28" t="s">
        <v>30</v>
      </c>
      <c r="I17" s="144"/>
      <c r="J17" s="29" t="s">
        <v>28</v>
      </c>
      <c r="K17" s="29" t="s">
        <v>29</v>
      </c>
      <c r="L17" s="29" t="s">
        <v>30</v>
      </c>
      <c r="M17" s="144"/>
      <c r="N17" s="153"/>
      <c r="O17" s="29" t="s">
        <v>28</v>
      </c>
      <c r="P17" s="29" t="s">
        <v>29</v>
      </c>
      <c r="Q17" s="29" t="s">
        <v>30</v>
      </c>
      <c r="R17" s="153"/>
      <c r="S17" s="26"/>
      <c r="W17" s="144"/>
      <c r="Y17" s="144"/>
      <c r="Z17" s="145"/>
      <c r="AA17" s="145"/>
    </row>
    <row r="18" spans="1:28" s="27" customFormat="1" ht="12.75" hidden="1" customHeight="1" x14ac:dyDescent="0.2">
      <c r="A18" s="144"/>
      <c r="B18" s="144"/>
      <c r="C18" s="144"/>
      <c r="D18" s="144"/>
      <c r="E18" s="145"/>
      <c r="F18" s="30" t="e">
        <f>F92/$D92</f>
        <v>#REF!</v>
      </c>
      <c r="G18" s="30" t="e">
        <f>G92/$D92</f>
        <v>#REF!</v>
      </c>
      <c r="H18" s="30" t="e">
        <f>H92/$D92</f>
        <v>#REF!</v>
      </c>
      <c r="I18" s="144"/>
      <c r="J18" s="30"/>
      <c r="K18" s="30"/>
      <c r="L18" s="30"/>
      <c r="M18" s="31"/>
      <c r="N18" s="154"/>
      <c r="O18" s="32"/>
      <c r="P18" s="32"/>
      <c r="Q18" s="32"/>
      <c r="R18" s="154"/>
      <c r="S18" s="26"/>
      <c r="W18" s="144"/>
      <c r="Y18" s="144"/>
      <c r="Z18" s="145"/>
      <c r="AA18" s="145"/>
    </row>
    <row r="19" spans="1:28" x14ac:dyDescent="0.2">
      <c r="A19" s="33">
        <v>1</v>
      </c>
      <c r="B19" s="33">
        <v>2</v>
      </c>
      <c r="C19" s="33">
        <v>3</v>
      </c>
      <c r="D19" s="33">
        <v>4</v>
      </c>
      <c r="E19" s="33">
        <v>5</v>
      </c>
      <c r="F19" s="33">
        <v>6</v>
      </c>
      <c r="G19" s="33">
        <v>7</v>
      </c>
      <c r="H19" s="33">
        <v>8</v>
      </c>
      <c r="I19" s="33">
        <v>9</v>
      </c>
      <c r="J19" s="33">
        <v>10</v>
      </c>
      <c r="K19" s="33">
        <v>11</v>
      </c>
      <c r="L19" s="33">
        <v>12</v>
      </c>
      <c r="M19" s="33">
        <v>13</v>
      </c>
      <c r="N19" s="33">
        <v>14</v>
      </c>
      <c r="O19" s="33">
        <v>15</v>
      </c>
      <c r="P19" s="33">
        <v>16</v>
      </c>
      <c r="Q19" s="33">
        <v>17</v>
      </c>
      <c r="R19" s="33">
        <v>18</v>
      </c>
      <c r="W19" s="33"/>
      <c r="Y19" s="33"/>
      <c r="Z19" s="33"/>
      <c r="AA19" s="33">
        <v>9</v>
      </c>
    </row>
    <row r="20" spans="1:28" s="40" customFormat="1" ht="27" customHeight="1" x14ac:dyDescent="0.2">
      <c r="A20" s="34" t="s">
        <v>31</v>
      </c>
      <c r="B20" s="35" t="s">
        <v>32</v>
      </c>
      <c r="C20" s="36" t="s">
        <v>33</v>
      </c>
      <c r="D20" s="35">
        <f>D21+D33+D40+D47+D39+D48+D41</f>
        <v>7666024.5999999987</v>
      </c>
      <c r="E20" s="35">
        <f>E21+E33+E40+E47+E39+E48+E41</f>
        <v>7696100.7999999989</v>
      </c>
      <c r="F20" s="35">
        <f>F21+F33+F40+F47+F39+F48+F41</f>
        <v>803418.39999999991</v>
      </c>
      <c r="G20" s="35">
        <f>G21+G33+G40+G47+G39+G48+G41</f>
        <v>4040404</v>
      </c>
      <c r="H20" s="35">
        <f>H21+H33+H40+H47+H39+H48+H41</f>
        <v>2852278.3999999994</v>
      </c>
      <c r="I20" s="35">
        <f>J20+K20+L20</f>
        <v>8421763.3286405355</v>
      </c>
      <c r="J20" s="35">
        <f>J21+J33+J40+J47+J39+J48+J41</f>
        <v>845972.7328817168</v>
      </c>
      <c r="K20" s="35">
        <f>K21+K33+K40+K47+K39+K48+K41</f>
        <v>4444331.3509232663</v>
      </c>
      <c r="L20" s="35">
        <f>L21+L33+L40+L47+L39+L48+L41</f>
        <v>3131459.2448355528</v>
      </c>
      <c r="M20" s="35">
        <f>I20-E20</f>
        <v>725662.52864053659</v>
      </c>
      <c r="N20" s="37">
        <f t="shared" ref="N20:Q21" si="0">I20/E20-1</f>
        <v>9.4289634127523003E-2</v>
      </c>
      <c r="O20" s="37">
        <f t="shared" si="0"/>
        <v>5.2966589863658653E-2</v>
      </c>
      <c r="P20" s="37">
        <f t="shared" si="0"/>
        <v>9.9972020353228608E-2</v>
      </c>
      <c r="Q20" s="37">
        <f t="shared" si="0"/>
        <v>9.7879942166779088E-2</v>
      </c>
      <c r="R20" s="35"/>
      <c r="S20" s="38"/>
      <c r="T20" s="39">
        <f>F20+G20+H20-E20</f>
        <v>0</v>
      </c>
      <c r="U20" s="39">
        <f>J20+K20+L20-I20</f>
        <v>0</v>
      </c>
      <c r="W20" s="35">
        <f>E20/2</f>
        <v>3848050.3999999994</v>
      </c>
      <c r="Y20" s="35">
        <f>I20-W20</f>
        <v>4573712.928640536</v>
      </c>
      <c r="Z20" s="37">
        <f>I20/W20-1</f>
        <v>1.188579268255046</v>
      </c>
      <c r="AA20" s="35">
        <f>AA21+AA33+AA40+AA47+AA39+AA48+AA41</f>
        <v>8466521.4016812574</v>
      </c>
      <c r="AB20" s="39">
        <f>I20-AA20</f>
        <v>-44758.073040721938</v>
      </c>
    </row>
    <row r="21" spans="1:28" s="40" customFormat="1" ht="21.95" customHeight="1" x14ac:dyDescent="0.2">
      <c r="A21" s="34">
        <v>1</v>
      </c>
      <c r="B21" s="35" t="s">
        <v>35</v>
      </c>
      <c r="C21" s="36" t="s">
        <v>33</v>
      </c>
      <c r="D21" s="35">
        <f>D22+D26+D29+D30</f>
        <v>3729460.7999999993</v>
      </c>
      <c r="E21" s="35">
        <f t="shared" ref="E21:L21" si="1">E22+E26+E29+E30</f>
        <v>3729460.7999999993</v>
      </c>
      <c r="F21" s="35">
        <f t="shared" si="1"/>
        <v>280160.7</v>
      </c>
      <c r="G21" s="35">
        <f t="shared" si="1"/>
        <v>2062159.7</v>
      </c>
      <c r="H21" s="35">
        <f t="shared" si="1"/>
        <v>1387140.4</v>
      </c>
      <c r="I21" s="35">
        <f>J21+K21+L21</f>
        <v>3977724.3154368298</v>
      </c>
      <c r="J21" s="35">
        <f t="shared" si="1"/>
        <v>297912.19603436574</v>
      </c>
      <c r="K21" s="35">
        <f>K22+K26+K29+K30</f>
        <v>2192819.9396133991</v>
      </c>
      <c r="L21" s="35">
        <f t="shared" si="1"/>
        <v>1486992.1797890649</v>
      </c>
      <c r="M21" s="35">
        <f>I21-E21</f>
        <v>248263.51543683046</v>
      </c>
      <c r="N21" s="37">
        <f t="shared" si="0"/>
        <v>6.6568206169865141E-2</v>
      </c>
      <c r="O21" s="37">
        <f t="shared" si="0"/>
        <v>6.3361834955315777E-2</v>
      </c>
      <c r="P21" s="37">
        <f t="shared" si="0"/>
        <v>6.3360873366596682E-2</v>
      </c>
      <c r="Q21" s="37">
        <f t="shared" si="0"/>
        <v>7.1983902847227998E-2</v>
      </c>
      <c r="R21" s="35"/>
      <c r="S21" s="38"/>
      <c r="T21" s="39">
        <f>F21+G21+H21-E21</f>
        <v>0</v>
      </c>
      <c r="U21" s="39">
        <f>J21+K21+L21-I21</f>
        <v>0</v>
      </c>
      <c r="W21" s="35">
        <f>E21/2</f>
        <v>1864730.3999999997</v>
      </c>
      <c r="Y21" s="35">
        <f>I21-W21</f>
        <v>2112993.9154368304</v>
      </c>
      <c r="Z21" s="47">
        <f>I21/W21-1</f>
        <v>1.1331364123397303</v>
      </c>
      <c r="AA21" s="35">
        <v>3951685.1094709742</v>
      </c>
      <c r="AB21" s="39">
        <f>I21-AA21</f>
        <v>26039.205965855625</v>
      </c>
    </row>
    <row r="22" spans="1:28" s="40" customFormat="1" ht="21.95" customHeight="1" x14ac:dyDescent="0.2">
      <c r="A22" s="50" t="s">
        <v>36</v>
      </c>
      <c r="B22" s="35" t="s">
        <v>37</v>
      </c>
      <c r="C22" s="36" t="s">
        <v>33</v>
      </c>
      <c r="D22" s="35">
        <f>D23+D24+D25</f>
        <v>384958.4</v>
      </c>
      <c r="E22" s="35">
        <f>E23+E24+E25</f>
        <v>384958.4</v>
      </c>
      <c r="F22" s="35">
        <f>F23+F24+F25</f>
        <v>25380.199999999997</v>
      </c>
      <c r="G22" s="35">
        <f>G23+G24+G25</f>
        <v>186814.2</v>
      </c>
      <c r="H22" s="35">
        <f>H23+H24+H25</f>
        <v>172764</v>
      </c>
      <c r="I22" s="35">
        <f>J22+K22+L22</f>
        <v>495458.26704016345</v>
      </c>
      <c r="J22" s="35">
        <f>J23+J24+J25</f>
        <v>32665.362677907196</v>
      </c>
      <c r="K22" s="35">
        <f>K23+K24+K25</f>
        <v>240438.09903785493</v>
      </c>
      <c r="L22" s="35">
        <f>L23+L24+L25</f>
        <v>222354.8053244013</v>
      </c>
      <c r="M22" s="35">
        <f t="shared" ref="M22:M32" si="2">I22-E22</f>
        <v>110499.86704016343</v>
      </c>
      <c r="N22" s="37">
        <f t="shared" ref="N22:Q33" si="3">I22/E22-1</f>
        <v>0.28704365728910819</v>
      </c>
      <c r="O22" s="37">
        <f t="shared" si="3"/>
        <v>0.28704118477818152</v>
      </c>
      <c r="P22" s="37">
        <f t="shared" si="3"/>
        <v>0.2870440204109479</v>
      </c>
      <c r="Q22" s="37">
        <f t="shared" si="3"/>
        <v>0.28704362786460891</v>
      </c>
      <c r="R22" s="35"/>
      <c r="S22" s="38"/>
      <c r="T22" s="39">
        <f t="shared" ref="T22:T33" si="4">F22+G22+H22-E22</f>
        <v>0</v>
      </c>
      <c r="U22" s="39">
        <f t="shared" ref="U22:U33" si="5">J22+K22+L22-I22</f>
        <v>0</v>
      </c>
      <c r="W22" s="35">
        <f t="shared" ref="W22:W33" si="6">E22/2</f>
        <v>192479.2</v>
      </c>
      <c r="Y22" s="35">
        <f t="shared" ref="Y22:Y33" si="7">I22-W22</f>
        <v>302979.06704016344</v>
      </c>
      <c r="Z22" s="47">
        <f t="shared" ref="Z22:Z33" si="8">I22/W22-1</f>
        <v>1.5740873145782164</v>
      </c>
      <c r="AA22" s="35">
        <v>457684.24748681067</v>
      </c>
      <c r="AB22" s="39">
        <f t="shared" ref="AB22:AB63" si="9">I22-AA22</f>
        <v>37774.019553352788</v>
      </c>
    </row>
    <row r="23" spans="1:28" s="46" customFormat="1" ht="27" customHeight="1" x14ac:dyDescent="0.2">
      <c r="A23" s="48" t="s">
        <v>38</v>
      </c>
      <c r="B23" s="43" t="s">
        <v>39</v>
      </c>
      <c r="C23" s="42" t="s">
        <v>40</v>
      </c>
      <c r="D23" s="43">
        <v>140998.6</v>
      </c>
      <c r="E23" s="43">
        <f>F23+G23+H23</f>
        <v>140998.6</v>
      </c>
      <c r="F23" s="43">
        <v>9296</v>
      </c>
      <c r="G23" s="43">
        <v>68424.600000000006</v>
      </c>
      <c r="H23" s="43">
        <v>63278</v>
      </c>
      <c r="I23" s="43">
        <v>192098.91585668924</v>
      </c>
      <c r="J23" s="51">
        <f>F23/E23*I23</f>
        <v>12665.030162028439</v>
      </c>
      <c r="K23" s="51">
        <f>G23/E23*I23</f>
        <v>93222.850992333391</v>
      </c>
      <c r="L23" s="51">
        <f>I23-J23-K23</f>
        <v>86211.034702327408</v>
      </c>
      <c r="M23" s="51">
        <f t="shared" si="2"/>
        <v>51100.315856689238</v>
      </c>
      <c r="N23" s="52">
        <f t="shared" si="3"/>
        <v>0.36241718610460838</v>
      </c>
      <c r="O23" s="52">
        <f t="shared" si="3"/>
        <v>0.36241718610460838</v>
      </c>
      <c r="P23" s="52">
        <f t="shared" si="3"/>
        <v>0.36241718610460838</v>
      </c>
      <c r="Q23" s="52">
        <f t="shared" si="3"/>
        <v>0.36241718610460838</v>
      </c>
      <c r="R23" s="43" t="s">
        <v>41</v>
      </c>
      <c r="S23" s="38"/>
      <c r="T23" s="39">
        <f t="shared" si="4"/>
        <v>0</v>
      </c>
      <c r="U23" s="39">
        <f t="shared" si="5"/>
        <v>0</v>
      </c>
      <c r="W23" s="43">
        <f t="shared" si="6"/>
        <v>70499.3</v>
      </c>
      <c r="Y23" s="43">
        <f t="shared" si="7"/>
        <v>121599.61585668924</v>
      </c>
      <c r="Z23" s="52">
        <f t="shared" si="8"/>
        <v>1.7248343722092168</v>
      </c>
      <c r="AA23" s="43">
        <v>174127.26689173712</v>
      </c>
      <c r="AB23" s="39">
        <f t="shared" si="9"/>
        <v>17971.648964952125</v>
      </c>
    </row>
    <row r="24" spans="1:28" s="46" customFormat="1" ht="27" customHeight="1" x14ac:dyDescent="0.2">
      <c r="A24" s="53" t="s">
        <v>42</v>
      </c>
      <c r="B24" s="54" t="s">
        <v>43</v>
      </c>
      <c r="C24" s="42" t="s">
        <v>40</v>
      </c>
      <c r="D24" s="43">
        <v>110898.4</v>
      </c>
      <c r="E24" s="43">
        <f t="shared" ref="E24:E32" si="10">F24+G24+H24</f>
        <v>110898.4</v>
      </c>
      <c r="F24" s="43">
        <v>7310.8</v>
      </c>
      <c r="G24" s="43">
        <v>53817.599999999999</v>
      </c>
      <c r="H24" s="43">
        <v>49770</v>
      </c>
      <c r="I24" s="43">
        <v>143340.02620211444</v>
      </c>
      <c r="J24" s="51">
        <f>F24/E24*I24</f>
        <v>9449.4624228881421</v>
      </c>
      <c r="K24" s="51">
        <f>G24/E24*I24</f>
        <v>69561.113542980922</v>
      </c>
      <c r="L24" s="51">
        <f>I24-J24-K24</f>
        <v>64329.450236245379</v>
      </c>
      <c r="M24" s="51">
        <f t="shared" si="2"/>
        <v>32441.62620211445</v>
      </c>
      <c r="N24" s="52">
        <f t="shared" si="3"/>
        <v>0.29253466418013652</v>
      </c>
      <c r="O24" s="52">
        <f t="shared" si="3"/>
        <v>0.29253466418013652</v>
      </c>
      <c r="P24" s="52">
        <f t="shared" si="3"/>
        <v>0.29253466418013674</v>
      </c>
      <c r="Q24" s="52">
        <f t="shared" si="3"/>
        <v>0.29253466418013629</v>
      </c>
      <c r="R24" s="43" t="s">
        <v>44</v>
      </c>
      <c r="S24" s="38"/>
      <c r="T24" s="39">
        <f t="shared" si="4"/>
        <v>0</v>
      </c>
      <c r="U24" s="39">
        <f t="shared" si="5"/>
        <v>0</v>
      </c>
      <c r="W24" s="43">
        <f t="shared" si="6"/>
        <v>55449.2</v>
      </c>
      <c r="Y24" s="43">
        <f t="shared" si="7"/>
        <v>87890.826202114447</v>
      </c>
      <c r="Z24" s="52">
        <f t="shared" si="8"/>
        <v>1.585069328360273</v>
      </c>
      <c r="AA24" s="43">
        <v>137088.48872617618</v>
      </c>
      <c r="AB24" s="39">
        <f t="shared" si="9"/>
        <v>6251.5374759382685</v>
      </c>
    </row>
    <row r="25" spans="1:28" s="46" customFormat="1" ht="27" customHeight="1" x14ac:dyDescent="0.2">
      <c r="A25" s="48" t="s">
        <v>45</v>
      </c>
      <c r="B25" s="43" t="s">
        <v>46</v>
      </c>
      <c r="C25" s="42" t="s">
        <v>40</v>
      </c>
      <c r="D25" s="43">
        <v>133061.4</v>
      </c>
      <c r="E25" s="43">
        <f t="shared" si="10"/>
        <v>133061.4</v>
      </c>
      <c r="F25" s="43">
        <v>8773.4</v>
      </c>
      <c r="G25" s="43">
        <v>64572</v>
      </c>
      <c r="H25" s="43">
        <v>59716</v>
      </c>
      <c r="I25" s="43">
        <v>160019.32498135974</v>
      </c>
      <c r="J25" s="51">
        <f>F25/E25*I25</f>
        <v>10550.870092990615</v>
      </c>
      <c r="K25" s="51">
        <f>G25/E25*I25</f>
        <v>77654.134502540634</v>
      </c>
      <c r="L25" s="51">
        <f>I25-J25-K25</f>
        <v>71814.320385828498</v>
      </c>
      <c r="M25" s="51">
        <f t="shared" si="2"/>
        <v>26957.924981359742</v>
      </c>
      <c r="N25" s="52">
        <f t="shared" si="3"/>
        <v>0.20259763523726448</v>
      </c>
      <c r="O25" s="52">
        <f t="shared" si="3"/>
        <v>0.20259763523726448</v>
      </c>
      <c r="P25" s="52">
        <f t="shared" si="3"/>
        <v>0.20259763523726426</v>
      </c>
      <c r="Q25" s="52">
        <f t="shared" si="3"/>
        <v>0.20259763523726471</v>
      </c>
      <c r="R25" s="43" t="s">
        <v>47</v>
      </c>
      <c r="S25" s="38"/>
      <c r="T25" s="39">
        <f t="shared" si="4"/>
        <v>0</v>
      </c>
      <c r="U25" s="39">
        <f t="shared" si="5"/>
        <v>0</v>
      </c>
      <c r="W25" s="43">
        <f t="shared" si="6"/>
        <v>66530.7</v>
      </c>
      <c r="Y25" s="43">
        <f t="shared" si="7"/>
        <v>93488.624981359739</v>
      </c>
      <c r="Z25" s="52">
        <f t="shared" si="8"/>
        <v>1.405195270474529</v>
      </c>
      <c r="AA25" s="43">
        <v>146468.49186889731</v>
      </c>
      <c r="AB25" s="39">
        <f t="shared" si="9"/>
        <v>13550.833112462424</v>
      </c>
    </row>
    <row r="26" spans="1:28" s="40" customFormat="1" ht="21.95" customHeight="1" x14ac:dyDescent="0.2">
      <c r="A26" s="50" t="s">
        <v>48</v>
      </c>
      <c r="B26" s="35" t="s">
        <v>49</v>
      </c>
      <c r="C26" s="36" t="s">
        <v>33</v>
      </c>
      <c r="D26" s="35">
        <f>D27+D28</f>
        <v>3301338.1999999997</v>
      </c>
      <c r="E26" s="35">
        <f t="shared" ref="E26:L26" si="11">E27+E28</f>
        <v>3301338.1999999997</v>
      </c>
      <c r="F26" s="35">
        <f t="shared" si="11"/>
        <v>251933.8</v>
      </c>
      <c r="G26" s="35">
        <f t="shared" si="11"/>
        <v>1854399</v>
      </c>
      <c r="H26" s="35">
        <f t="shared" si="11"/>
        <v>1195005.3999999999</v>
      </c>
      <c r="I26" s="35">
        <f>J26+K26+L26</f>
        <v>3423133.8723557424</v>
      </c>
      <c r="J26" s="35">
        <f t="shared" si="11"/>
        <v>261346.998246676</v>
      </c>
      <c r="K26" s="35">
        <f t="shared" si="11"/>
        <v>1923686.5009249647</v>
      </c>
      <c r="L26" s="35">
        <f t="shared" si="11"/>
        <v>1238100.3731841019</v>
      </c>
      <c r="M26" s="35">
        <f t="shared" si="2"/>
        <v>121795.67235574266</v>
      </c>
      <c r="N26" s="37">
        <f t="shared" si="3"/>
        <v>3.6892818904692204E-2</v>
      </c>
      <c r="O26" s="37">
        <f t="shared" si="3"/>
        <v>3.7363776701165197E-2</v>
      </c>
      <c r="P26" s="37">
        <f t="shared" si="3"/>
        <v>3.7363858007346096E-2</v>
      </c>
      <c r="Q26" s="37">
        <f t="shared" si="3"/>
        <v>3.6062576105599264E-2</v>
      </c>
      <c r="R26" s="55"/>
      <c r="S26" s="38"/>
      <c r="T26" s="39">
        <f t="shared" si="4"/>
        <v>0</v>
      </c>
      <c r="U26" s="39">
        <f t="shared" si="5"/>
        <v>0</v>
      </c>
      <c r="W26" s="35">
        <f t="shared" si="6"/>
        <v>1650669.0999999999</v>
      </c>
      <c r="Y26" s="35">
        <f t="shared" si="7"/>
        <v>1772464.7723557425</v>
      </c>
      <c r="Z26" s="47">
        <f t="shared" si="8"/>
        <v>1.0737856378093844</v>
      </c>
      <c r="AA26" s="35">
        <v>3434236.5284137777</v>
      </c>
      <c r="AB26" s="39">
        <f t="shared" si="9"/>
        <v>-11102.656058035325</v>
      </c>
    </row>
    <row r="27" spans="1:28" s="46" customFormat="1" ht="27" customHeight="1" x14ac:dyDescent="0.2">
      <c r="A27" s="53" t="s">
        <v>50</v>
      </c>
      <c r="B27" s="54" t="s">
        <v>51</v>
      </c>
      <c r="C27" s="42" t="s">
        <v>40</v>
      </c>
      <c r="D27" s="43">
        <v>3163567.8</v>
      </c>
      <c r="E27" s="43">
        <f t="shared" si="10"/>
        <v>3163567.8</v>
      </c>
      <c r="F27" s="43">
        <v>242850.4</v>
      </c>
      <c r="G27" s="43">
        <v>1787541</v>
      </c>
      <c r="H27" s="43">
        <v>1133176.3999999999</v>
      </c>
      <c r="I27" s="43">
        <v>3291233.1053578467</v>
      </c>
      <c r="J27" s="51">
        <f>F27/E27*I27</f>
        <v>252650.59156607778</v>
      </c>
      <c r="K27" s="51">
        <f>G27/E27*I27</f>
        <v>1859676.9496719718</v>
      </c>
      <c r="L27" s="51">
        <f>I27-J27-K27</f>
        <v>1178905.564119797</v>
      </c>
      <c r="M27" s="51">
        <f t="shared" si="2"/>
        <v>127665.3053578469</v>
      </c>
      <c r="N27" s="52">
        <f t="shared" si="3"/>
        <v>4.0354850418520272E-2</v>
      </c>
      <c r="O27" s="52">
        <f t="shared" si="3"/>
        <v>4.0354850418520272E-2</v>
      </c>
      <c r="P27" s="52">
        <f t="shared" si="3"/>
        <v>4.035485041852005E-2</v>
      </c>
      <c r="Q27" s="52">
        <f t="shared" si="3"/>
        <v>4.035485041852005E-2</v>
      </c>
      <c r="R27" s="43" t="s">
        <v>44</v>
      </c>
      <c r="S27" s="38"/>
      <c r="T27" s="39">
        <f t="shared" si="4"/>
        <v>0</v>
      </c>
      <c r="U27" s="39">
        <f t="shared" si="5"/>
        <v>0</v>
      </c>
      <c r="W27" s="43">
        <f t="shared" si="6"/>
        <v>1581783.9</v>
      </c>
      <c r="Y27" s="43">
        <f t="shared" si="7"/>
        <v>1709449.2053578468</v>
      </c>
      <c r="Z27" s="52">
        <f t="shared" si="8"/>
        <v>1.0807097008370405</v>
      </c>
      <c r="AA27" s="43">
        <v>3304457.9809451704</v>
      </c>
      <c r="AB27" s="39">
        <f t="shared" si="9"/>
        <v>-13224.875587323681</v>
      </c>
    </row>
    <row r="28" spans="1:28" s="46" customFormat="1" ht="27" customHeight="1" x14ac:dyDescent="0.2">
      <c r="A28" s="53" t="s">
        <v>52</v>
      </c>
      <c r="B28" s="54" t="s">
        <v>53</v>
      </c>
      <c r="C28" s="42" t="s">
        <v>40</v>
      </c>
      <c r="D28" s="43">
        <v>137770.4</v>
      </c>
      <c r="E28" s="43">
        <f t="shared" si="10"/>
        <v>137770.4</v>
      </c>
      <c r="F28" s="43">
        <v>9083.4</v>
      </c>
      <c r="G28" s="43">
        <v>66858</v>
      </c>
      <c r="H28" s="43">
        <v>61829</v>
      </c>
      <c r="I28" s="43">
        <v>131900.76699789599</v>
      </c>
      <c r="J28" s="51">
        <f>F28/E28*I28</f>
        <v>8696.4066805982147</v>
      </c>
      <c r="K28" s="51">
        <f>G28/E28*I28</f>
        <v>64009.551252992882</v>
      </c>
      <c r="L28" s="51">
        <f>I28-J28-K28</f>
        <v>59194.809064304893</v>
      </c>
      <c r="M28" s="51">
        <f t="shared" si="2"/>
        <v>-5869.6330021040048</v>
      </c>
      <c r="N28" s="52">
        <f t="shared" si="3"/>
        <v>-4.2604456415195169E-2</v>
      </c>
      <c r="O28" s="52">
        <f t="shared" si="3"/>
        <v>-4.260445641519528E-2</v>
      </c>
      <c r="P28" s="52">
        <f t="shared" si="3"/>
        <v>-4.2604456415195169E-2</v>
      </c>
      <c r="Q28" s="52">
        <f t="shared" si="3"/>
        <v>-4.260445641519528E-2</v>
      </c>
      <c r="R28" s="43" t="s">
        <v>54</v>
      </c>
      <c r="S28" s="38"/>
      <c r="T28" s="39">
        <f t="shared" si="4"/>
        <v>0</v>
      </c>
      <c r="U28" s="39">
        <f t="shared" si="5"/>
        <v>0</v>
      </c>
      <c r="W28" s="43">
        <f t="shared" si="6"/>
        <v>68885.2</v>
      </c>
      <c r="Y28" s="43">
        <f t="shared" si="7"/>
        <v>63015.566997895992</v>
      </c>
      <c r="Z28" s="52">
        <f t="shared" si="8"/>
        <v>0.91479108716960966</v>
      </c>
      <c r="AA28" s="43">
        <v>129778.54746860721</v>
      </c>
      <c r="AB28" s="39">
        <f t="shared" si="9"/>
        <v>2122.2195292887773</v>
      </c>
    </row>
    <row r="29" spans="1:28" s="40" customFormat="1" ht="27" customHeight="1" x14ac:dyDescent="0.2">
      <c r="A29" s="50" t="s">
        <v>55</v>
      </c>
      <c r="B29" s="35" t="s">
        <v>56</v>
      </c>
      <c r="C29" s="36" t="s">
        <v>33</v>
      </c>
      <c r="D29" s="35">
        <v>29259.3</v>
      </c>
      <c r="E29" s="35">
        <f t="shared" si="10"/>
        <v>29259.3</v>
      </c>
      <c r="F29" s="35">
        <v>1929.3</v>
      </c>
      <c r="G29" s="35">
        <v>14199</v>
      </c>
      <c r="H29" s="35">
        <v>13131</v>
      </c>
      <c r="I29" s="35">
        <v>38840.111725616043</v>
      </c>
      <c r="J29" s="35">
        <f>F29/E29*I29</f>
        <v>2561.0396541349596</v>
      </c>
      <c r="K29" s="35">
        <f>G29/E29*I29</f>
        <v>18848.391670068053</v>
      </c>
      <c r="L29" s="35">
        <f>I29-J29-K29</f>
        <v>17430.680401413028</v>
      </c>
      <c r="M29" s="35">
        <f t="shared" si="2"/>
        <v>9580.811725616044</v>
      </c>
      <c r="N29" s="37">
        <f t="shared" si="3"/>
        <v>0.32744500810395483</v>
      </c>
      <c r="O29" s="37">
        <f t="shared" si="3"/>
        <v>0.3274450081039546</v>
      </c>
      <c r="P29" s="37">
        <f t="shared" si="3"/>
        <v>0.3274450081039546</v>
      </c>
      <c r="Q29" s="37">
        <f t="shared" si="3"/>
        <v>0.3274450081039546</v>
      </c>
      <c r="R29" s="55" t="s">
        <v>57</v>
      </c>
      <c r="S29" s="38"/>
      <c r="T29" s="39">
        <f t="shared" si="4"/>
        <v>0</v>
      </c>
      <c r="U29" s="39">
        <f t="shared" si="5"/>
        <v>0</v>
      </c>
      <c r="W29" s="35">
        <f t="shared" si="6"/>
        <v>14629.65</v>
      </c>
      <c r="Y29" s="35">
        <f t="shared" si="7"/>
        <v>24210.461725616042</v>
      </c>
      <c r="Z29" s="37">
        <f t="shared" si="8"/>
        <v>1.6548900162079097</v>
      </c>
      <c r="AA29" s="35">
        <v>39068.284987342326</v>
      </c>
      <c r="AB29" s="39">
        <f t="shared" si="9"/>
        <v>-228.17326172628236</v>
      </c>
    </row>
    <row r="30" spans="1:28" s="40" customFormat="1" ht="21.95" customHeight="1" x14ac:dyDescent="0.2">
      <c r="A30" s="50" t="s">
        <v>58</v>
      </c>
      <c r="B30" s="35" t="s">
        <v>59</v>
      </c>
      <c r="C30" s="36" t="s">
        <v>33</v>
      </c>
      <c r="D30" s="35">
        <f>D31+D32</f>
        <v>13904.9</v>
      </c>
      <c r="E30" s="35">
        <f>E31+E32</f>
        <v>13904.9</v>
      </c>
      <c r="F30" s="35">
        <f>F31+F32</f>
        <v>917.4</v>
      </c>
      <c r="G30" s="35">
        <f>G31+G32</f>
        <v>6747.5</v>
      </c>
      <c r="H30" s="35">
        <f>H31+H32</f>
        <v>6240</v>
      </c>
      <c r="I30" s="35">
        <f>J30+K30+L30</f>
        <v>20292.06431530782</v>
      </c>
      <c r="J30" s="35">
        <f>SUM(J31:J32)</f>
        <v>1338.795455647562</v>
      </c>
      <c r="K30" s="35">
        <f>SUM(K31:K32)</f>
        <v>9846.9479805114206</v>
      </c>
      <c r="L30" s="35">
        <f>SUM(L31:L32)</f>
        <v>9106.3208791488396</v>
      </c>
      <c r="M30" s="35">
        <f t="shared" si="2"/>
        <v>6387.1643153078203</v>
      </c>
      <c r="N30" s="37">
        <f t="shared" si="3"/>
        <v>0.4593462962917978</v>
      </c>
      <c r="O30" s="37">
        <f t="shared" si="3"/>
        <v>0.45933666410242213</v>
      </c>
      <c r="P30" s="37">
        <f t="shared" si="3"/>
        <v>0.45934760733774294</v>
      </c>
      <c r="Q30" s="37">
        <f t="shared" si="3"/>
        <v>0.45934629473539101</v>
      </c>
      <c r="R30" s="55"/>
      <c r="S30" s="38"/>
      <c r="T30" s="39">
        <f t="shared" si="4"/>
        <v>0</v>
      </c>
      <c r="U30" s="39">
        <f t="shared" si="5"/>
        <v>0</v>
      </c>
      <c r="W30" s="35">
        <f t="shared" si="6"/>
        <v>6952.45</v>
      </c>
      <c r="Y30" s="35">
        <f t="shared" si="7"/>
        <v>13339.614315307819</v>
      </c>
      <c r="Z30" s="47">
        <f t="shared" si="8"/>
        <v>1.9186925925835956</v>
      </c>
      <c r="AA30" s="35">
        <v>20696.048583043303</v>
      </c>
      <c r="AB30" s="39">
        <f t="shared" si="9"/>
        <v>-403.98426773548272</v>
      </c>
    </row>
    <row r="31" spans="1:28" s="46" customFormat="1" ht="21.95" customHeight="1" x14ac:dyDescent="0.2">
      <c r="A31" s="53" t="s">
        <v>60</v>
      </c>
      <c r="B31" s="54" t="s">
        <v>61</v>
      </c>
      <c r="C31" s="42" t="s">
        <v>40</v>
      </c>
      <c r="D31" s="43">
        <v>8308.4</v>
      </c>
      <c r="E31" s="43">
        <f t="shared" si="10"/>
        <v>8308.4</v>
      </c>
      <c r="F31" s="43">
        <v>548.4</v>
      </c>
      <c r="G31" s="43">
        <v>4031.5</v>
      </c>
      <c r="H31" s="43">
        <v>3728.5</v>
      </c>
      <c r="I31" s="43">
        <v>12001.110242210785</v>
      </c>
      <c r="J31" s="51">
        <f>F31/E31*I31</f>
        <v>792.13914313566931</v>
      </c>
      <c r="K31" s="51">
        <f>G31/E31*I31</f>
        <v>5823.32048787646</v>
      </c>
      <c r="L31" s="51">
        <f>I31-J31-K31</f>
        <v>5385.6506111986555</v>
      </c>
      <c r="M31" s="51">
        <f t="shared" si="2"/>
        <v>3692.7102422107855</v>
      </c>
      <c r="N31" s="52">
        <f t="shared" si="3"/>
        <v>0.44445503854060786</v>
      </c>
      <c r="O31" s="52">
        <f t="shared" si="3"/>
        <v>0.44445503854060786</v>
      </c>
      <c r="P31" s="52">
        <f t="shared" si="3"/>
        <v>0.44445503854060764</v>
      </c>
      <c r="Q31" s="52">
        <f t="shared" si="3"/>
        <v>0.44445503854060764</v>
      </c>
      <c r="R31" s="43"/>
      <c r="S31" s="38"/>
      <c r="T31" s="39">
        <f t="shared" si="4"/>
        <v>0</v>
      </c>
      <c r="U31" s="39">
        <f t="shared" si="5"/>
        <v>0</v>
      </c>
      <c r="W31" s="43">
        <f t="shared" si="6"/>
        <v>4154.2</v>
      </c>
      <c r="Y31" s="43">
        <f t="shared" si="7"/>
        <v>7846.9102422107853</v>
      </c>
      <c r="Z31" s="52">
        <f t="shared" si="8"/>
        <v>1.8889100770812157</v>
      </c>
      <c r="AA31" s="43">
        <v>12246.175590442675</v>
      </c>
      <c r="AB31" s="39">
        <f t="shared" si="9"/>
        <v>-245.06534823189031</v>
      </c>
    </row>
    <row r="32" spans="1:28" s="46" customFormat="1" ht="21.95" customHeight="1" x14ac:dyDescent="0.2">
      <c r="A32" s="53" t="s">
        <v>62</v>
      </c>
      <c r="B32" s="54" t="s">
        <v>63</v>
      </c>
      <c r="C32" s="42" t="s">
        <v>40</v>
      </c>
      <c r="D32" s="43">
        <v>5596.5</v>
      </c>
      <c r="E32" s="43">
        <f t="shared" si="10"/>
        <v>5596.5</v>
      </c>
      <c r="F32" s="43">
        <v>369</v>
      </c>
      <c r="G32" s="43">
        <v>2716</v>
      </c>
      <c r="H32" s="43">
        <v>2511.5</v>
      </c>
      <c r="I32" s="43">
        <v>8290.9540730970384</v>
      </c>
      <c r="J32" s="51">
        <f>F32/E32*I32</f>
        <v>546.65631251189268</v>
      </c>
      <c r="K32" s="51">
        <f>G32/E32*I32</f>
        <v>4023.6274926349606</v>
      </c>
      <c r="L32" s="51">
        <f>I32-J32-K32</f>
        <v>3720.670267950185</v>
      </c>
      <c r="M32" s="51">
        <f t="shared" si="2"/>
        <v>2694.4540730970384</v>
      </c>
      <c r="N32" s="52">
        <f t="shared" si="3"/>
        <v>0.48145342144144343</v>
      </c>
      <c r="O32" s="52">
        <f t="shared" si="3"/>
        <v>0.48145342144144365</v>
      </c>
      <c r="P32" s="52">
        <f t="shared" si="3"/>
        <v>0.48145342144144343</v>
      </c>
      <c r="Q32" s="52">
        <f t="shared" si="3"/>
        <v>0.48145342144144343</v>
      </c>
      <c r="R32" s="43"/>
      <c r="S32" s="38"/>
      <c r="T32" s="39">
        <f t="shared" si="4"/>
        <v>0</v>
      </c>
      <c r="U32" s="39">
        <f t="shared" si="5"/>
        <v>0</v>
      </c>
      <c r="W32" s="43">
        <f t="shared" si="6"/>
        <v>2798.25</v>
      </c>
      <c r="Y32" s="43">
        <f t="shared" si="7"/>
        <v>5492.7040730970384</v>
      </c>
      <c r="Z32" s="52">
        <f t="shared" si="8"/>
        <v>1.9629068428828869</v>
      </c>
      <c r="AA32" s="43">
        <v>8449.872992600629</v>
      </c>
      <c r="AB32" s="39">
        <f t="shared" si="9"/>
        <v>-158.91891950359059</v>
      </c>
    </row>
    <row r="33" spans="1:28" s="40" customFormat="1" ht="21.95" customHeight="1" x14ac:dyDescent="0.2">
      <c r="A33" s="50" t="s">
        <v>64</v>
      </c>
      <c r="B33" s="35" t="s">
        <v>65</v>
      </c>
      <c r="C33" s="36" t="s">
        <v>33</v>
      </c>
      <c r="D33" s="35">
        <f>D35+D36</f>
        <v>710562</v>
      </c>
      <c r="E33" s="35">
        <f>E35+E36+E37+E38</f>
        <v>733836</v>
      </c>
      <c r="F33" s="35">
        <f t="shared" ref="F33:M33" si="12">F35+F36+F37+F38</f>
        <v>48381</v>
      </c>
      <c r="G33" s="35">
        <f t="shared" si="12"/>
        <v>356120</v>
      </c>
      <c r="H33" s="35">
        <f t="shared" si="12"/>
        <v>329335</v>
      </c>
      <c r="I33" s="35">
        <f t="shared" si="12"/>
        <v>1119055.3869212996</v>
      </c>
      <c r="J33" s="35">
        <f t="shared" si="12"/>
        <v>73778.172182410897</v>
      </c>
      <c r="K33" s="35">
        <f t="shared" si="12"/>
        <v>543061.46127647557</v>
      </c>
      <c r="L33" s="35">
        <f t="shared" si="12"/>
        <v>502215.75346241298</v>
      </c>
      <c r="M33" s="35">
        <f t="shared" si="12"/>
        <v>385219.38692129945</v>
      </c>
      <c r="N33" s="37">
        <f t="shared" si="3"/>
        <v>0.52493934192557967</v>
      </c>
      <c r="O33" s="37">
        <f t="shared" si="3"/>
        <v>0.52494103434015216</v>
      </c>
      <c r="P33" s="37">
        <f t="shared" si="3"/>
        <v>0.52493951835469943</v>
      </c>
      <c r="Q33" s="37">
        <f t="shared" si="3"/>
        <v>0.52493890252300224</v>
      </c>
      <c r="R33" s="55"/>
      <c r="S33" s="38"/>
      <c r="T33" s="39">
        <f t="shared" si="4"/>
        <v>0</v>
      </c>
      <c r="U33" s="39">
        <f t="shared" si="5"/>
        <v>0</v>
      </c>
      <c r="W33" s="35">
        <f t="shared" si="6"/>
        <v>366918</v>
      </c>
      <c r="Y33" s="35">
        <f t="shared" si="7"/>
        <v>752137.38692129962</v>
      </c>
      <c r="Z33" s="47">
        <f t="shared" si="8"/>
        <v>2.0498786838511593</v>
      </c>
      <c r="AA33" s="35">
        <v>1139984.4245343746</v>
      </c>
      <c r="AB33" s="39">
        <f t="shared" si="9"/>
        <v>-20929.037613074994</v>
      </c>
    </row>
    <row r="34" spans="1:28" s="46" customFormat="1" ht="15" hidden="1" customHeight="1" x14ac:dyDescent="0.2">
      <c r="A34" s="53"/>
      <c r="B34" s="41" t="s">
        <v>34</v>
      </c>
      <c r="C34" s="42"/>
      <c r="D34" s="41"/>
      <c r="E34" s="41"/>
      <c r="F34" s="41"/>
      <c r="G34" s="41"/>
      <c r="H34" s="41"/>
      <c r="I34" s="41"/>
      <c r="J34" s="43"/>
      <c r="K34" s="43"/>
      <c r="L34" s="43"/>
      <c r="M34" s="44"/>
      <c r="N34" s="45"/>
      <c r="O34" s="49"/>
      <c r="P34" s="49"/>
      <c r="Q34" s="49"/>
      <c r="R34" s="41"/>
      <c r="S34" s="38"/>
      <c r="T34" s="39"/>
      <c r="U34" s="39"/>
      <c r="W34" s="41"/>
      <c r="Y34" s="41"/>
      <c r="Z34" s="45"/>
      <c r="AA34" s="41"/>
      <c r="AB34" s="39">
        <f t="shared" si="9"/>
        <v>0</v>
      </c>
    </row>
    <row r="35" spans="1:28" s="46" customFormat="1" ht="21.95" customHeight="1" x14ac:dyDescent="0.2">
      <c r="A35" s="48" t="s">
        <v>66</v>
      </c>
      <c r="B35" s="43" t="s">
        <v>67</v>
      </c>
      <c r="C35" s="42" t="s">
        <v>40</v>
      </c>
      <c r="D35" s="43">
        <v>654683</v>
      </c>
      <c r="E35" s="43">
        <f t="shared" ref="E35:E40" si="13">F35+G35+H35</f>
        <v>654683</v>
      </c>
      <c r="F35" s="43">
        <v>43163</v>
      </c>
      <c r="G35" s="43">
        <v>317708</v>
      </c>
      <c r="H35" s="43">
        <v>293812</v>
      </c>
      <c r="I35" s="43">
        <v>999478.62521778303</v>
      </c>
      <c r="J35" s="51">
        <f t="shared" ref="J35:J40" si="14">F35/E35*I35</f>
        <v>65895.243805437392</v>
      </c>
      <c r="K35" s="51">
        <f t="shared" ref="K35:K40" si="15">G35/E35*I35</f>
        <v>485032.22943117726</v>
      </c>
      <c r="L35" s="51">
        <f t="shared" ref="L35:L40" si="16">I35-J35-K35</f>
        <v>448551.15198116843</v>
      </c>
      <c r="M35" s="51">
        <f>I35-E35</f>
        <v>344795.62521778303</v>
      </c>
      <c r="N35" s="52">
        <f t="shared" ref="N35:Q48" si="17">I35/E35-1</f>
        <v>0.52666042224677145</v>
      </c>
      <c r="O35" s="52">
        <f t="shared" si="17"/>
        <v>0.52666042224677145</v>
      </c>
      <c r="P35" s="52">
        <f t="shared" si="17"/>
        <v>0.52666042224677145</v>
      </c>
      <c r="Q35" s="52">
        <f t="shared" si="17"/>
        <v>0.52666042224677145</v>
      </c>
      <c r="R35" s="146" t="s">
        <v>68</v>
      </c>
      <c r="S35" s="38"/>
      <c r="T35" s="39">
        <f>F35+G35+H35-E35</f>
        <v>0</v>
      </c>
      <c r="U35" s="39">
        <f>J35+K35+L35-I35</f>
        <v>0</v>
      </c>
      <c r="W35" s="43">
        <f>E35/2</f>
        <v>327341.5</v>
      </c>
      <c r="Y35" s="43">
        <f>I35-W35</f>
        <v>672137.12521778303</v>
      </c>
      <c r="Z35" s="52">
        <f>I35/W35-1</f>
        <v>2.0533208444935429</v>
      </c>
      <c r="AA35" s="43">
        <v>1018487.5492019334</v>
      </c>
      <c r="AB35" s="39">
        <f t="shared" si="9"/>
        <v>-19008.923984150402</v>
      </c>
    </row>
    <row r="36" spans="1:28" s="46" customFormat="1" ht="21.95" customHeight="1" x14ac:dyDescent="0.2">
      <c r="A36" s="48" t="s">
        <v>69</v>
      </c>
      <c r="B36" s="43" t="s">
        <v>70</v>
      </c>
      <c r="C36" s="42" t="s">
        <v>40</v>
      </c>
      <c r="D36" s="43">
        <v>55879</v>
      </c>
      <c r="E36" s="43">
        <f t="shared" si="13"/>
        <v>55879</v>
      </c>
      <c r="F36" s="43">
        <v>3684</v>
      </c>
      <c r="G36" s="43">
        <v>27117</v>
      </c>
      <c r="H36" s="43">
        <v>25078</v>
      </c>
      <c r="I36" s="43">
        <v>83972.11824505277</v>
      </c>
      <c r="J36" s="51">
        <f t="shared" si="14"/>
        <v>5536.127769193693</v>
      </c>
      <c r="K36" s="51">
        <f t="shared" si="15"/>
        <v>40750.047968845109</v>
      </c>
      <c r="L36" s="51">
        <f t="shared" si="16"/>
        <v>37685.942507013962</v>
      </c>
      <c r="M36" s="51">
        <f>I36-E36</f>
        <v>28093.11824505277</v>
      </c>
      <c r="N36" s="52">
        <f t="shared" si="17"/>
        <v>0.50274912301674646</v>
      </c>
      <c r="O36" s="52">
        <f t="shared" si="17"/>
        <v>0.50274912301674624</v>
      </c>
      <c r="P36" s="52">
        <f t="shared" si="17"/>
        <v>0.50274912301674624</v>
      </c>
      <c r="Q36" s="52">
        <f t="shared" si="17"/>
        <v>0.50274912301674624</v>
      </c>
      <c r="R36" s="147"/>
      <c r="S36" s="38"/>
      <c r="T36" s="39">
        <f>F36+G36+H36-E36</f>
        <v>0</v>
      </c>
      <c r="U36" s="39">
        <f>J36+K36+L36-I36</f>
        <v>0</v>
      </c>
      <c r="W36" s="43">
        <f>E36/2</f>
        <v>27939.5</v>
      </c>
      <c r="Y36" s="43">
        <f>I36-W36</f>
        <v>56032.61824505277</v>
      </c>
      <c r="Z36" s="52">
        <f>I36/W36-1</f>
        <v>2.0054982460334929</v>
      </c>
      <c r="AA36" s="43">
        <v>86586.209771045367</v>
      </c>
      <c r="AB36" s="39">
        <f t="shared" si="9"/>
        <v>-2614.0915259925969</v>
      </c>
    </row>
    <row r="37" spans="1:28" s="46" customFormat="1" ht="27" customHeight="1" x14ac:dyDescent="0.2">
      <c r="A37" s="48" t="s">
        <v>71</v>
      </c>
      <c r="B37" s="56" t="s">
        <v>72</v>
      </c>
      <c r="C37" s="48" t="s">
        <v>40</v>
      </c>
      <c r="D37" s="43"/>
      <c r="E37" s="43">
        <f t="shared" si="13"/>
        <v>13134.4</v>
      </c>
      <c r="F37" s="43">
        <v>865.4</v>
      </c>
      <c r="G37" s="43">
        <v>6374</v>
      </c>
      <c r="H37" s="43">
        <v>5895</v>
      </c>
      <c r="I37" s="43">
        <v>18493.951714355484</v>
      </c>
      <c r="J37" s="51">
        <f t="shared" si="14"/>
        <v>1218.5304097334661</v>
      </c>
      <c r="K37" s="51">
        <f t="shared" si="15"/>
        <v>8974.9397176347502</v>
      </c>
      <c r="L37" s="51">
        <f t="shared" si="16"/>
        <v>8300.4815869872673</v>
      </c>
      <c r="M37" s="51">
        <f>I37-E37</f>
        <v>5359.5517143554844</v>
      </c>
      <c r="N37" s="52">
        <f t="shared" si="17"/>
        <v>0.40805455249996081</v>
      </c>
      <c r="O37" s="52">
        <f t="shared" si="17"/>
        <v>0.40805455249996081</v>
      </c>
      <c r="P37" s="52">
        <f t="shared" si="17"/>
        <v>0.40805455249996081</v>
      </c>
      <c r="Q37" s="52">
        <f t="shared" si="17"/>
        <v>0.40805455249996059</v>
      </c>
      <c r="R37" s="43" t="s">
        <v>73</v>
      </c>
      <c r="S37" s="38"/>
      <c r="T37" s="39"/>
      <c r="U37" s="39"/>
      <c r="W37" s="43"/>
      <c r="Y37" s="43"/>
      <c r="Z37" s="52"/>
      <c r="AA37" s="43">
        <v>18644.153908335458</v>
      </c>
      <c r="AB37" s="39">
        <f t="shared" si="9"/>
        <v>-150.20219397997425</v>
      </c>
    </row>
    <row r="38" spans="1:28" s="46" customFormat="1" ht="27" customHeight="1" x14ac:dyDescent="0.2">
      <c r="A38" s="48" t="s">
        <v>74</v>
      </c>
      <c r="B38" s="56" t="s">
        <v>75</v>
      </c>
      <c r="C38" s="48" t="s">
        <v>40</v>
      </c>
      <c r="D38" s="43"/>
      <c r="E38" s="43">
        <f t="shared" si="13"/>
        <v>10139.6</v>
      </c>
      <c r="F38" s="43">
        <v>668.6</v>
      </c>
      <c r="G38" s="43">
        <v>4921</v>
      </c>
      <c r="H38" s="43">
        <v>4550</v>
      </c>
      <c r="I38" s="43">
        <v>17110.69174410819</v>
      </c>
      <c r="J38" s="51">
        <f t="shared" si="14"/>
        <v>1128.2701980463464</v>
      </c>
      <c r="K38" s="51">
        <f t="shared" si="15"/>
        <v>8304.2441588185338</v>
      </c>
      <c r="L38" s="51">
        <f t="shared" si="16"/>
        <v>7678.1773872433096</v>
      </c>
      <c r="M38" s="51">
        <f>I38-E38</f>
        <v>6971.0917441081892</v>
      </c>
      <c r="N38" s="52">
        <f t="shared" si="17"/>
        <v>0.6875115136798482</v>
      </c>
      <c r="O38" s="52">
        <f t="shared" si="17"/>
        <v>0.68751151367984797</v>
      </c>
      <c r="P38" s="52">
        <f t="shared" si="17"/>
        <v>0.68751151367984842</v>
      </c>
      <c r="Q38" s="52">
        <f t="shared" si="17"/>
        <v>0.6875115136798482</v>
      </c>
      <c r="R38" s="43" t="s">
        <v>54</v>
      </c>
      <c r="S38" s="38"/>
      <c r="T38" s="39"/>
      <c r="U38" s="39"/>
      <c r="W38" s="43"/>
      <c r="Y38" s="43"/>
      <c r="Z38" s="52"/>
      <c r="AA38" s="43">
        <v>16266.51165306055</v>
      </c>
      <c r="AB38" s="39">
        <f t="shared" si="9"/>
        <v>844.18009104763951</v>
      </c>
    </row>
    <row r="39" spans="1:28" s="40" customFormat="1" ht="21.95" customHeight="1" x14ac:dyDescent="0.2">
      <c r="A39" s="50" t="s">
        <v>76</v>
      </c>
      <c r="B39" s="35" t="s">
        <v>77</v>
      </c>
      <c r="C39" s="36" t="s">
        <v>33</v>
      </c>
      <c r="D39" s="35">
        <v>965834.60000000009</v>
      </c>
      <c r="E39" s="35">
        <f t="shared" si="13"/>
        <v>965834.60000000009</v>
      </c>
      <c r="F39" s="35">
        <v>63677</v>
      </c>
      <c r="G39" s="35">
        <v>783736.8</v>
      </c>
      <c r="H39" s="35">
        <v>118420.8</v>
      </c>
      <c r="I39" s="35">
        <v>1072839.6540667985</v>
      </c>
      <c r="J39" s="35">
        <f t="shared" si="14"/>
        <v>70731.790569535937</v>
      </c>
      <c r="K39" s="35">
        <f t="shared" si="15"/>
        <v>870567.19379427866</v>
      </c>
      <c r="L39" s="35">
        <f t="shared" si="16"/>
        <v>131540.66970298393</v>
      </c>
      <c r="M39" s="35">
        <f t="shared" ref="M39:M48" si="18">I39-E39</f>
        <v>107005.05406679842</v>
      </c>
      <c r="N39" s="37">
        <f t="shared" si="17"/>
        <v>0.11079024717772423</v>
      </c>
      <c r="O39" s="37">
        <f t="shared" si="17"/>
        <v>0.11079024717772401</v>
      </c>
      <c r="P39" s="37">
        <f t="shared" si="17"/>
        <v>0.11079024717772423</v>
      </c>
      <c r="Q39" s="37">
        <f t="shared" si="17"/>
        <v>0.1107902471777249</v>
      </c>
      <c r="R39" s="55"/>
      <c r="S39" s="38"/>
      <c r="T39" s="39">
        <f t="shared" ref="T39:T63" si="19">F39+G39+H39-E39</f>
        <v>0</v>
      </c>
      <c r="U39" s="39">
        <f t="shared" ref="U39:U63" si="20">J39+K39+L39-I39</f>
        <v>0</v>
      </c>
      <c r="W39" s="35">
        <f t="shared" ref="W39:W48" si="21">E39/2</f>
        <v>482917.30000000005</v>
      </c>
      <c r="Y39" s="35">
        <f t="shared" ref="Y39:Y48" si="22">I39-W39</f>
        <v>589922.35406679846</v>
      </c>
      <c r="Z39" s="47">
        <f t="shared" ref="Z39:Z48" si="23">I39/W39-1</f>
        <v>1.2215804943554485</v>
      </c>
      <c r="AA39" s="35">
        <v>1073747.0532145198</v>
      </c>
      <c r="AB39" s="39">
        <f t="shared" si="9"/>
        <v>-907.3991477212403</v>
      </c>
    </row>
    <row r="40" spans="1:28" s="40" customFormat="1" ht="21.95" customHeight="1" x14ac:dyDescent="0.2">
      <c r="A40" s="50" t="s">
        <v>78</v>
      </c>
      <c r="B40" s="35" t="s">
        <v>79</v>
      </c>
      <c r="C40" s="36" t="s">
        <v>33</v>
      </c>
      <c r="D40" s="35">
        <v>1659344</v>
      </c>
      <c r="E40" s="35">
        <f t="shared" si="13"/>
        <v>1659344</v>
      </c>
      <c r="F40" s="35">
        <v>371140</v>
      </c>
      <c r="G40" s="35">
        <v>543516</v>
      </c>
      <c r="H40" s="35">
        <v>744688</v>
      </c>
      <c r="I40" s="35">
        <v>1617016.7732445155</v>
      </c>
      <c r="J40" s="35">
        <f t="shared" si="14"/>
        <v>361672.80878586322</v>
      </c>
      <c r="K40" s="35">
        <f t="shared" si="15"/>
        <v>529651.77113773033</v>
      </c>
      <c r="L40" s="35">
        <f t="shared" si="16"/>
        <v>725692.19332092197</v>
      </c>
      <c r="M40" s="35">
        <f t="shared" si="18"/>
        <v>-42327.226755484473</v>
      </c>
      <c r="N40" s="37">
        <f t="shared" si="17"/>
        <v>-2.5508409802599386E-2</v>
      </c>
      <c r="O40" s="37">
        <f t="shared" si="17"/>
        <v>-2.5508409802599497E-2</v>
      </c>
      <c r="P40" s="37">
        <f t="shared" si="17"/>
        <v>-2.5508409802599497E-2</v>
      </c>
      <c r="Q40" s="37">
        <f t="shared" si="17"/>
        <v>-2.5508409802599274E-2</v>
      </c>
      <c r="R40" s="55" t="s">
        <v>54</v>
      </c>
      <c r="S40" s="38"/>
      <c r="T40" s="39">
        <f t="shared" si="19"/>
        <v>0</v>
      </c>
      <c r="U40" s="39">
        <f t="shared" si="20"/>
        <v>0</v>
      </c>
      <c r="W40" s="35">
        <f t="shared" si="21"/>
        <v>829672</v>
      </c>
      <c r="Y40" s="35">
        <f t="shared" si="22"/>
        <v>787344.77324451553</v>
      </c>
      <c r="Z40" s="57">
        <f t="shared" si="23"/>
        <v>0.94898318039480123</v>
      </c>
      <c r="AA40" s="35">
        <v>1640630.549013197</v>
      </c>
      <c r="AB40" s="39">
        <f t="shared" si="9"/>
        <v>-23613.775768681429</v>
      </c>
    </row>
    <row r="41" spans="1:28" s="40" customFormat="1" ht="21.95" customHeight="1" x14ac:dyDescent="0.2">
      <c r="A41" s="50" t="s">
        <v>80</v>
      </c>
      <c r="B41" s="35" t="s">
        <v>81</v>
      </c>
      <c r="C41" s="36" t="s">
        <v>33</v>
      </c>
      <c r="D41" s="35">
        <f>D42+D43+D44+D45</f>
        <v>270313</v>
      </c>
      <c r="E41" s="35">
        <f>SUM(E42:E46)</f>
        <v>277115.2</v>
      </c>
      <c r="F41" s="35">
        <f t="shared" ref="F41:M41" si="24">SUM(F42:F46)</f>
        <v>18270</v>
      </c>
      <c r="G41" s="35">
        <f t="shared" si="24"/>
        <v>134479.79999999999</v>
      </c>
      <c r="H41" s="35">
        <f t="shared" si="24"/>
        <v>124365.4</v>
      </c>
      <c r="I41" s="35">
        <f t="shared" si="24"/>
        <v>293715.5283023435</v>
      </c>
      <c r="J41" s="35">
        <f t="shared" si="24"/>
        <v>19364.458857461683</v>
      </c>
      <c r="K41" s="35">
        <f t="shared" si="24"/>
        <v>142535.77176071287</v>
      </c>
      <c r="L41" s="35">
        <f t="shared" si="24"/>
        <v>131815.297684169</v>
      </c>
      <c r="M41" s="35">
        <f t="shared" si="24"/>
        <v>16600.328302343507</v>
      </c>
      <c r="N41" s="37">
        <f t="shared" si="17"/>
        <v>5.990406986821184E-2</v>
      </c>
      <c r="O41" s="37">
        <f t="shared" si="17"/>
        <v>5.990469936845555E-2</v>
      </c>
      <c r="P41" s="37">
        <f t="shared" si="17"/>
        <v>5.9904697662495732E-2</v>
      </c>
      <c r="Q41" s="37">
        <f t="shared" si="17"/>
        <v>5.9903298539376815E-2</v>
      </c>
      <c r="R41" s="55"/>
      <c r="S41" s="38"/>
      <c r="T41" s="39">
        <f t="shared" si="19"/>
        <v>0</v>
      </c>
      <c r="U41" s="39">
        <f t="shared" si="20"/>
        <v>0</v>
      </c>
      <c r="W41" s="35">
        <f t="shared" si="21"/>
        <v>138557.6</v>
      </c>
      <c r="Y41" s="35">
        <f t="shared" si="22"/>
        <v>155157.9283023435</v>
      </c>
      <c r="Z41" s="47">
        <f t="shared" si="23"/>
        <v>1.1198081397364237</v>
      </c>
      <c r="AA41" s="35">
        <v>314873.8426363825</v>
      </c>
      <c r="AB41" s="39">
        <f t="shared" si="9"/>
        <v>-21158.314334038994</v>
      </c>
    </row>
    <row r="42" spans="1:28" s="46" customFormat="1" ht="21.95" customHeight="1" x14ac:dyDescent="0.2">
      <c r="A42" s="48" t="s">
        <v>82</v>
      </c>
      <c r="B42" s="58" t="s">
        <v>83</v>
      </c>
      <c r="C42" s="42" t="s">
        <v>40</v>
      </c>
      <c r="D42" s="43">
        <v>185541.4</v>
      </c>
      <c r="E42" s="43">
        <f t="shared" ref="E42:E47" si="25">F42+G42+H42</f>
        <v>185541.4</v>
      </c>
      <c r="F42" s="43">
        <v>12233</v>
      </c>
      <c r="G42" s="43">
        <v>90040.4</v>
      </c>
      <c r="H42" s="43">
        <v>83268</v>
      </c>
      <c r="I42" s="43">
        <v>188155.51257979509</v>
      </c>
      <c r="J42" s="51">
        <f t="shared" ref="J42:J47" si="26">F42/E42*I42</f>
        <v>12405.352042124472</v>
      </c>
      <c r="K42" s="51">
        <f t="shared" ref="K42:K47" si="27">G42/E42*I42</f>
        <v>91308.988801905027</v>
      </c>
      <c r="L42" s="51">
        <f t="shared" ref="L42:L47" si="28">I42-J42-K42</f>
        <v>84441.171735765602</v>
      </c>
      <c r="M42" s="51">
        <f t="shared" si="18"/>
        <v>2614.1125797950954</v>
      </c>
      <c r="N42" s="52">
        <f t="shared" si="17"/>
        <v>1.4089106688831121E-2</v>
      </c>
      <c r="O42" s="52">
        <f t="shared" si="17"/>
        <v>1.4089106688831121E-2</v>
      </c>
      <c r="P42" s="52">
        <f t="shared" si="17"/>
        <v>1.4089106688831121E-2</v>
      </c>
      <c r="Q42" s="52">
        <f t="shared" si="17"/>
        <v>1.4089106688831343E-2</v>
      </c>
      <c r="R42" s="43" t="s">
        <v>84</v>
      </c>
      <c r="S42" s="38"/>
      <c r="T42" s="39">
        <f t="shared" si="19"/>
        <v>0</v>
      </c>
      <c r="U42" s="39">
        <f t="shared" si="20"/>
        <v>0</v>
      </c>
      <c r="W42" s="43">
        <f t="shared" si="21"/>
        <v>92770.7</v>
      </c>
      <c r="Y42" s="43">
        <f t="shared" si="22"/>
        <v>95384.812579795092</v>
      </c>
      <c r="Z42" s="59">
        <f t="shared" si="23"/>
        <v>1.0281782133776622</v>
      </c>
      <c r="AA42" s="43">
        <v>206768.64803972491</v>
      </c>
      <c r="AB42" s="39">
        <f t="shared" si="9"/>
        <v>-18613.135459929821</v>
      </c>
    </row>
    <row r="43" spans="1:28" s="46" customFormat="1" ht="21.95" customHeight="1" x14ac:dyDescent="0.2">
      <c r="A43" s="48" t="s">
        <v>85</v>
      </c>
      <c r="B43" s="58" t="s">
        <v>86</v>
      </c>
      <c r="C43" s="42" t="s">
        <v>40</v>
      </c>
      <c r="D43" s="43">
        <v>32744.400000000001</v>
      </c>
      <c r="E43" s="43">
        <f t="shared" si="25"/>
        <v>32744</v>
      </c>
      <c r="F43" s="43">
        <v>2159</v>
      </c>
      <c r="G43" s="43">
        <v>15890</v>
      </c>
      <c r="H43" s="43">
        <v>14695</v>
      </c>
      <c r="I43" s="43">
        <v>34229.217999647546</v>
      </c>
      <c r="J43" s="51">
        <f t="shared" si="26"/>
        <v>2256.928953739282</v>
      </c>
      <c r="K43" s="51">
        <f t="shared" si="27"/>
        <v>16610.746213486425</v>
      </c>
      <c r="L43" s="51">
        <f t="shared" si="28"/>
        <v>15361.542832421837</v>
      </c>
      <c r="M43" s="51">
        <f t="shared" si="18"/>
        <v>1485.2179996475461</v>
      </c>
      <c r="N43" s="52">
        <f t="shared" si="17"/>
        <v>4.5358477878314929E-2</v>
      </c>
      <c r="O43" s="52">
        <f t="shared" si="17"/>
        <v>4.5358477878314929E-2</v>
      </c>
      <c r="P43" s="52">
        <f t="shared" si="17"/>
        <v>4.5358477878314929E-2</v>
      </c>
      <c r="Q43" s="52">
        <f t="shared" si="17"/>
        <v>4.5358477878314929E-2</v>
      </c>
      <c r="R43" s="43" t="s">
        <v>84</v>
      </c>
      <c r="S43" s="38"/>
      <c r="T43" s="39">
        <f t="shared" si="19"/>
        <v>0</v>
      </c>
      <c r="U43" s="39">
        <f t="shared" si="20"/>
        <v>0</v>
      </c>
      <c r="W43" s="43">
        <f t="shared" si="21"/>
        <v>16372</v>
      </c>
      <c r="Y43" s="43">
        <f t="shared" si="22"/>
        <v>17857.217999647546</v>
      </c>
      <c r="Z43" s="52">
        <f t="shared" si="23"/>
        <v>1.0907169557566299</v>
      </c>
      <c r="AA43" s="43">
        <v>35616.31611173445</v>
      </c>
      <c r="AB43" s="39">
        <f t="shared" si="9"/>
        <v>-1387.0981120869037</v>
      </c>
    </row>
    <row r="44" spans="1:28" s="46" customFormat="1" ht="21.95" customHeight="1" x14ac:dyDescent="0.2">
      <c r="A44" s="48" t="s">
        <v>87</v>
      </c>
      <c r="B44" s="60" t="s">
        <v>88</v>
      </c>
      <c r="C44" s="42" t="s">
        <v>40</v>
      </c>
      <c r="D44" s="43">
        <v>25499</v>
      </c>
      <c r="E44" s="43">
        <f t="shared" si="25"/>
        <v>25499</v>
      </c>
      <c r="F44" s="43">
        <v>1681</v>
      </c>
      <c r="G44" s="43">
        <v>12374</v>
      </c>
      <c r="H44" s="43">
        <v>11444</v>
      </c>
      <c r="I44" s="43">
        <v>28719.704426431515</v>
      </c>
      <c r="J44" s="51">
        <f t="shared" si="26"/>
        <v>1893.322214237083</v>
      </c>
      <c r="K44" s="51">
        <f t="shared" si="27"/>
        <v>13936.923901826094</v>
      </c>
      <c r="L44" s="51">
        <f t="shared" si="28"/>
        <v>12889.458310368338</v>
      </c>
      <c r="M44" s="51">
        <f t="shared" si="18"/>
        <v>3220.7044264315155</v>
      </c>
      <c r="N44" s="52">
        <f t="shared" si="17"/>
        <v>0.12630708758898446</v>
      </c>
      <c r="O44" s="52">
        <f t="shared" si="17"/>
        <v>0.12630708758898446</v>
      </c>
      <c r="P44" s="52">
        <f t="shared" si="17"/>
        <v>0.12630708758898446</v>
      </c>
      <c r="Q44" s="52">
        <f t="shared" si="17"/>
        <v>0.12630708758898446</v>
      </c>
      <c r="R44" s="43" t="s">
        <v>89</v>
      </c>
      <c r="S44" s="38"/>
      <c r="T44" s="39">
        <f t="shared" si="19"/>
        <v>0</v>
      </c>
      <c r="U44" s="39">
        <f t="shared" si="20"/>
        <v>0</v>
      </c>
      <c r="W44" s="43">
        <f t="shared" si="21"/>
        <v>12749.5</v>
      </c>
      <c r="Y44" s="43">
        <f t="shared" si="22"/>
        <v>15970.204426431515</v>
      </c>
      <c r="Z44" s="52">
        <f t="shared" si="23"/>
        <v>1.2526141751779689</v>
      </c>
      <c r="AA44" s="43">
        <v>28556.800945715579</v>
      </c>
      <c r="AB44" s="39">
        <f t="shared" si="9"/>
        <v>162.90348071593689</v>
      </c>
    </row>
    <row r="45" spans="1:28" s="46" customFormat="1" ht="27" customHeight="1" x14ac:dyDescent="0.2">
      <c r="A45" s="48" t="s">
        <v>90</v>
      </c>
      <c r="B45" s="60" t="s">
        <v>91</v>
      </c>
      <c r="C45" s="42" t="s">
        <v>40</v>
      </c>
      <c r="D45" s="43">
        <v>26528.2</v>
      </c>
      <c r="E45" s="43">
        <f t="shared" si="25"/>
        <v>26528</v>
      </c>
      <c r="F45" s="43">
        <v>1749</v>
      </c>
      <c r="G45" s="43">
        <v>12874</v>
      </c>
      <c r="H45" s="43">
        <v>11905</v>
      </c>
      <c r="I45" s="43">
        <v>35845.25447892159</v>
      </c>
      <c r="J45" s="51">
        <f t="shared" si="26"/>
        <v>2363.289734757006</v>
      </c>
      <c r="K45" s="51">
        <f t="shared" si="27"/>
        <v>17395.650111641909</v>
      </c>
      <c r="L45" s="51">
        <f t="shared" si="28"/>
        <v>16086.314632522677</v>
      </c>
      <c r="M45" s="51">
        <f t="shared" si="18"/>
        <v>9317.2544789215899</v>
      </c>
      <c r="N45" s="52">
        <f t="shared" si="17"/>
        <v>0.35122340466381141</v>
      </c>
      <c r="O45" s="52">
        <f t="shared" si="17"/>
        <v>0.35122340466381141</v>
      </c>
      <c r="P45" s="52">
        <f t="shared" si="17"/>
        <v>0.35122340466381141</v>
      </c>
      <c r="Q45" s="52">
        <f t="shared" si="17"/>
        <v>0.35122340466381163</v>
      </c>
      <c r="R45" s="61" t="s">
        <v>68</v>
      </c>
      <c r="S45" s="38"/>
      <c r="T45" s="39">
        <f t="shared" si="19"/>
        <v>0</v>
      </c>
      <c r="U45" s="39">
        <f t="shared" si="20"/>
        <v>0</v>
      </c>
      <c r="W45" s="43">
        <f t="shared" si="21"/>
        <v>13264</v>
      </c>
      <c r="Y45" s="43">
        <f t="shared" si="22"/>
        <v>22581.25447892159</v>
      </c>
      <c r="Z45" s="52">
        <f t="shared" si="23"/>
        <v>1.7024468093276228</v>
      </c>
      <c r="AA45" s="43">
        <v>35653.582311176426</v>
      </c>
      <c r="AB45" s="39">
        <f t="shared" si="9"/>
        <v>191.67216774516419</v>
      </c>
    </row>
    <row r="46" spans="1:28" s="46" customFormat="1" ht="21.95" customHeight="1" x14ac:dyDescent="0.2">
      <c r="A46" s="48" t="s">
        <v>92</v>
      </c>
      <c r="B46" s="60" t="s">
        <v>93</v>
      </c>
      <c r="C46" s="42" t="s">
        <v>40</v>
      </c>
      <c r="D46" s="43"/>
      <c r="E46" s="43">
        <f t="shared" si="25"/>
        <v>6802.8</v>
      </c>
      <c r="F46" s="43">
        <v>448</v>
      </c>
      <c r="G46" s="43">
        <v>3301.4</v>
      </c>
      <c r="H46" s="43">
        <v>3053.4</v>
      </c>
      <c r="I46" s="43">
        <v>6765.8388175477612</v>
      </c>
      <c r="J46" s="51">
        <f t="shared" si="26"/>
        <v>445.56591260383919</v>
      </c>
      <c r="K46" s="51">
        <f t="shared" si="27"/>
        <v>3283.4627318533808</v>
      </c>
      <c r="L46" s="51">
        <f t="shared" si="28"/>
        <v>3036.8101730905414</v>
      </c>
      <c r="M46" s="51">
        <f t="shared" si="18"/>
        <v>-36.961182452238972</v>
      </c>
      <c r="N46" s="52">
        <f t="shared" si="17"/>
        <v>-5.4332307950019088E-3</v>
      </c>
      <c r="O46" s="52">
        <f t="shared" si="17"/>
        <v>-5.4332307950017977E-3</v>
      </c>
      <c r="P46" s="52">
        <f t="shared" si="17"/>
        <v>-5.4332307950019088E-3</v>
      </c>
      <c r="Q46" s="52">
        <f t="shared" si="17"/>
        <v>-5.4332307950019088E-3</v>
      </c>
      <c r="R46" s="43" t="s">
        <v>54</v>
      </c>
      <c r="S46" s="38"/>
      <c r="T46" s="39"/>
      <c r="U46" s="39"/>
      <c r="W46" s="43"/>
      <c r="Y46" s="43"/>
      <c r="Z46" s="52"/>
      <c r="AA46" s="43">
        <v>8278.4952280311245</v>
      </c>
      <c r="AB46" s="39">
        <f t="shared" si="9"/>
        <v>-1512.6564104833633</v>
      </c>
    </row>
    <row r="47" spans="1:28" s="40" customFormat="1" ht="21.95" customHeight="1" x14ac:dyDescent="0.2">
      <c r="A47" s="50" t="s">
        <v>94</v>
      </c>
      <c r="B47" s="35" t="s">
        <v>95</v>
      </c>
      <c r="C47" s="36" t="s">
        <v>33</v>
      </c>
      <c r="D47" s="35">
        <v>228051</v>
      </c>
      <c r="E47" s="35">
        <f t="shared" si="25"/>
        <v>228051</v>
      </c>
      <c r="F47" s="35">
        <v>15035</v>
      </c>
      <c r="G47" s="35">
        <v>110670</v>
      </c>
      <c r="H47" s="35">
        <v>102346</v>
      </c>
      <c r="I47" s="35">
        <v>227079.46729009101</v>
      </c>
      <c r="J47" s="35">
        <f t="shared" si="26"/>
        <v>14970.948562850059</v>
      </c>
      <c r="K47" s="35">
        <f t="shared" si="27"/>
        <v>110198.52859664887</v>
      </c>
      <c r="L47" s="35">
        <f t="shared" si="28"/>
        <v>101909.99013059206</v>
      </c>
      <c r="M47" s="35">
        <f t="shared" si="18"/>
        <v>-971.53270990899182</v>
      </c>
      <c r="N47" s="37">
        <f t="shared" si="17"/>
        <v>-4.2601554472858627E-3</v>
      </c>
      <c r="O47" s="37">
        <f t="shared" si="17"/>
        <v>-4.2601554472857517E-3</v>
      </c>
      <c r="P47" s="37">
        <f t="shared" si="17"/>
        <v>-4.2601554472858627E-3</v>
      </c>
      <c r="Q47" s="37">
        <f t="shared" si="17"/>
        <v>-4.2601554472859737E-3</v>
      </c>
      <c r="R47" s="55" t="s">
        <v>54</v>
      </c>
      <c r="S47" s="38"/>
      <c r="T47" s="39">
        <f t="shared" si="19"/>
        <v>0</v>
      </c>
      <c r="U47" s="39">
        <f t="shared" si="20"/>
        <v>0</v>
      </c>
      <c r="W47" s="35">
        <f t="shared" si="21"/>
        <v>114025.5</v>
      </c>
      <c r="Y47" s="35">
        <f t="shared" si="22"/>
        <v>113053.96729009101</v>
      </c>
      <c r="Z47" s="47">
        <f t="shared" si="23"/>
        <v>0.99147968910542827</v>
      </c>
      <c r="AA47" s="35">
        <v>230866.50754615193</v>
      </c>
      <c r="AB47" s="39">
        <f t="shared" si="9"/>
        <v>-3787.0402560609218</v>
      </c>
    </row>
    <row r="48" spans="1:28" s="40" customFormat="1" ht="21.95" customHeight="1" x14ac:dyDescent="0.2">
      <c r="A48" s="50" t="s">
        <v>96</v>
      </c>
      <c r="B48" s="35" t="s">
        <v>97</v>
      </c>
      <c r="C48" s="36" t="s">
        <v>33</v>
      </c>
      <c r="D48" s="35">
        <f>SUM(D50:D58)</f>
        <v>102459.2</v>
      </c>
      <c r="E48" s="35">
        <f>SUM(E50:E58)</f>
        <v>102459.2</v>
      </c>
      <c r="F48" s="62">
        <f>SUM(F50:F58)</f>
        <v>6754.7</v>
      </c>
      <c r="G48" s="35">
        <f>SUM(G50:G58)</f>
        <v>49721.7</v>
      </c>
      <c r="H48" s="35">
        <f>SUM(H50:H58)</f>
        <v>45982.8</v>
      </c>
      <c r="I48" s="35">
        <f>J48+K48+L48</f>
        <v>114332.20337865797</v>
      </c>
      <c r="J48" s="35">
        <f>SUM(J50:J58)</f>
        <v>7542.3578892293062</v>
      </c>
      <c r="K48" s="35">
        <f>SUM(K50:K58)</f>
        <v>55496.684744020742</v>
      </c>
      <c r="L48" s="35">
        <f>SUM(L50:L58)</f>
        <v>51293.16074540792</v>
      </c>
      <c r="M48" s="35">
        <f t="shared" si="18"/>
        <v>11873.003378657973</v>
      </c>
      <c r="N48" s="37">
        <f t="shared" si="17"/>
        <v>0.11588030531819471</v>
      </c>
      <c r="O48" s="37">
        <f t="shared" si="17"/>
        <v>0.11660886334393927</v>
      </c>
      <c r="P48" s="37">
        <f t="shared" si="17"/>
        <v>0.1161461644316415</v>
      </c>
      <c r="Q48" s="37">
        <f t="shared" si="17"/>
        <v>0.11548580654957763</v>
      </c>
      <c r="R48" s="55"/>
      <c r="S48" s="38"/>
      <c r="T48" s="39">
        <f t="shared" si="19"/>
        <v>0</v>
      </c>
      <c r="U48" s="39">
        <f t="shared" si="20"/>
        <v>0</v>
      </c>
      <c r="W48" s="35">
        <f t="shared" si="21"/>
        <v>51229.599999999999</v>
      </c>
      <c r="Y48" s="35">
        <f t="shared" si="22"/>
        <v>63102.603378657972</v>
      </c>
      <c r="Z48" s="47">
        <f t="shared" si="23"/>
        <v>1.2317606106363894</v>
      </c>
      <c r="AA48" s="35">
        <v>114733.91526565795</v>
      </c>
      <c r="AB48" s="39">
        <f t="shared" si="9"/>
        <v>-401.71188699998311</v>
      </c>
    </row>
    <row r="49" spans="1:28" s="46" customFormat="1" ht="27" hidden="1" customHeight="1" outlineLevel="1" x14ac:dyDescent="0.2">
      <c r="A49" s="53"/>
      <c r="B49" s="63" t="s">
        <v>34</v>
      </c>
      <c r="C49" s="42"/>
      <c r="D49" s="63"/>
      <c r="E49" s="63"/>
      <c r="F49" s="63"/>
      <c r="G49" s="63"/>
      <c r="H49" s="63"/>
      <c r="I49" s="63"/>
      <c r="J49" s="43"/>
      <c r="K49" s="43"/>
      <c r="L49" s="43"/>
      <c r="M49" s="44"/>
      <c r="N49" s="45"/>
      <c r="O49" s="49"/>
      <c r="P49" s="49"/>
      <c r="Q49" s="49"/>
      <c r="R49" s="63"/>
      <c r="S49" s="38"/>
      <c r="T49" s="39">
        <f t="shared" si="19"/>
        <v>0</v>
      </c>
      <c r="U49" s="39">
        <f t="shared" si="20"/>
        <v>0</v>
      </c>
      <c r="W49" s="63"/>
      <c r="Y49" s="63"/>
      <c r="Z49" s="45"/>
      <c r="AA49" s="63"/>
      <c r="AB49" s="39">
        <f t="shared" si="9"/>
        <v>0</v>
      </c>
    </row>
    <row r="50" spans="1:28" s="46" customFormat="1" ht="21.95" customHeight="1" collapsed="1" x14ac:dyDescent="0.2">
      <c r="A50" s="53" t="s">
        <v>98</v>
      </c>
      <c r="B50" s="58" t="s">
        <v>99</v>
      </c>
      <c r="C50" s="42" t="s">
        <v>40</v>
      </c>
      <c r="D50" s="43">
        <v>1795.4</v>
      </c>
      <c r="E50" s="43">
        <f t="shared" ref="E50:E58" si="29">F50+G50+H50</f>
        <v>1795.4</v>
      </c>
      <c r="F50" s="43">
        <v>118.4</v>
      </c>
      <c r="G50" s="43">
        <v>871</v>
      </c>
      <c r="H50" s="43">
        <v>806</v>
      </c>
      <c r="I50" s="43">
        <v>1778.0189726902588</v>
      </c>
      <c r="J50" s="51">
        <f t="shared" ref="J50:J58" si="30">F50/E50*I50</f>
        <v>117.25378543306597</v>
      </c>
      <c r="K50" s="51">
        <f t="shared" ref="K50:K58" si="31">G50/E50*I50</f>
        <v>862.56796547466593</v>
      </c>
      <c r="L50" s="51">
        <f t="shared" ref="L50:L58" si="32">I50-J50-K50</f>
        <v>798.19722178252687</v>
      </c>
      <c r="M50" s="51">
        <f t="shared" ref="M50:M60" si="33">I50-E50</f>
        <v>-17.381027309741285</v>
      </c>
      <c r="N50" s="52">
        <f t="shared" ref="N50:Q60" si="34">I50/E50-1</f>
        <v>-9.6808662747807084E-3</v>
      </c>
      <c r="O50" s="52">
        <f>J50/F50-1</f>
        <v>-9.6808662747807084E-3</v>
      </c>
      <c r="P50" s="52">
        <f>K50/G50-1</f>
        <v>-9.6808662747808194E-3</v>
      </c>
      <c r="Q50" s="52">
        <f>L50/H50-1</f>
        <v>-9.6808662747805974E-3</v>
      </c>
      <c r="R50" s="43" t="s">
        <v>54</v>
      </c>
      <c r="S50" s="38"/>
      <c r="T50" s="39">
        <f t="shared" si="19"/>
        <v>0</v>
      </c>
      <c r="U50" s="39">
        <f t="shared" si="20"/>
        <v>0</v>
      </c>
      <c r="W50" s="43">
        <f t="shared" ref="W50:W63" si="35">E50/2</f>
        <v>897.7</v>
      </c>
      <c r="Y50" s="43">
        <f t="shared" ref="Y50:Y63" si="36">I50-W50</f>
        <v>880.31897269025876</v>
      </c>
      <c r="Z50" s="52">
        <f t="shared" ref="Z50:Z63" si="37">I50/W50-1</f>
        <v>0.98063826745043858</v>
      </c>
      <c r="AA50" s="43">
        <v>1799.4994725385591</v>
      </c>
      <c r="AB50" s="39">
        <f t="shared" si="9"/>
        <v>-21.480499848300269</v>
      </c>
    </row>
    <row r="51" spans="1:28" s="46" customFormat="1" ht="21.95" customHeight="1" x14ac:dyDescent="0.2">
      <c r="A51" s="53" t="s">
        <v>100</v>
      </c>
      <c r="B51" s="43" t="s">
        <v>101</v>
      </c>
      <c r="C51" s="42" t="s">
        <v>40</v>
      </c>
      <c r="D51" s="43">
        <v>19279.8</v>
      </c>
      <c r="E51" s="43">
        <f t="shared" si="29"/>
        <v>19279.8</v>
      </c>
      <c r="F51" s="43">
        <v>1271.4000000000001</v>
      </c>
      <c r="G51" s="43">
        <v>9356.4</v>
      </c>
      <c r="H51" s="43">
        <v>8652</v>
      </c>
      <c r="I51" s="43">
        <v>18528.075980893162</v>
      </c>
      <c r="J51" s="51">
        <f t="shared" si="30"/>
        <v>1221.827809526425</v>
      </c>
      <c r="K51" s="51">
        <f t="shared" si="31"/>
        <v>8991.5917233388718</v>
      </c>
      <c r="L51" s="51">
        <f t="shared" si="32"/>
        <v>8314.6564480278648</v>
      </c>
      <c r="M51" s="51">
        <f t="shared" si="33"/>
        <v>-751.72401910683766</v>
      </c>
      <c r="N51" s="52">
        <f t="shared" si="34"/>
        <v>-3.8990239478979949E-2</v>
      </c>
      <c r="O51" s="52">
        <f t="shared" si="34"/>
        <v>-3.8990239478979949E-2</v>
      </c>
      <c r="P51" s="52">
        <f t="shared" si="34"/>
        <v>-3.8990239478979949E-2</v>
      </c>
      <c r="Q51" s="52">
        <f t="shared" si="34"/>
        <v>-3.899023947898006E-2</v>
      </c>
      <c r="R51" s="43" t="s">
        <v>54</v>
      </c>
      <c r="S51" s="38"/>
      <c r="T51" s="39">
        <f t="shared" si="19"/>
        <v>0</v>
      </c>
      <c r="U51" s="39">
        <f t="shared" si="20"/>
        <v>0</v>
      </c>
      <c r="W51" s="43">
        <f t="shared" si="35"/>
        <v>9639.9</v>
      </c>
      <c r="Y51" s="43">
        <f t="shared" si="36"/>
        <v>8888.175980893162</v>
      </c>
      <c r="Z51" s="52">
        <f t="shared" si="37"/>
        <v>0.9220195210420401</v>
      </c>
      <c r="AA51" s="43">
        <v>18823.109591161876</v>
      </c>
      <c r="AB51" s="39">
        <f t="shared" si="9"/>
        <v>-295.03361026871426</v>
      </c>
    </row>
    <row r="52" spans="1:28" s="46" customFormat="1" ht="21.95" customHeight="1" x14ac:dyDescent="0.2">
      <c r="A52" s="48" t="s">
        <v>102</v>
      </c>
      <c r="B52" s="43" t="s">
        <v>103</v>
      </c>
      <c r="C52" s="42" t="s">
        <v>40</v>
      </c>
      <c r="D52" s="43">
        <v>14</v>
      </c>
      <c r="E52" s="43">
        <f t="shared" si="29"/>
        <v>14</v>
      </c>
      <c r="F52" s="43">
        <v>1</v>
      </c>
      <c r="G52" s="43">
        <v>7</v>
      </c>
      <c r="H52" s="43">
        <v>6</v>
      </c>
      <c r="I52" s="43">
        <v>927.14174008922839</v>
      </c>
      <c r="J52" s="51">
        <f t="shared" si="30"/>
        <v>66.224410006373446</v>
      </c>
      <c r="K52" s="51">
        <f t="shared" si="31"/>
        <v>463.5708700446142</v>
      </c>
      <c r="L52" s="51">
        <f t="shared" si="32"/>
        <v>397.34646003824076</v>
      </c>
      <c r="M52" s="64">
        <f t="shared" si="33"/>
        <v>913.14174008922839</v>
      </c>
      <c r="N52" s="52">
        <f t="shared" si="34"/>
        <v>65.224410006373461</v>
      </c>
      <c r="O52" s="52">
        <f t="shared" si="34"/>
        <v>65.224410006373446</v>
      </c>
      <c r="P52" s="52">
        <f t="shared" si="34"/>
        <v>65.224410006373461</v>
      </c>
      <c r="Q52" s="52">
        <f t="shared" si="34"/>
        <v>65.224410006373461</v>
      </c>
      <c r="R52" s="43" t="s">
        <v>89</v>
      </c>
      <c r="S52" s="38"/>
      <c r="T52" s="39">
        <f t="shared" si="19"/>
        <v>0</v>
      </c>
      <c r="U52" s="39">
        <f t="shared" si="20"/>
        <v>0</v>
      </c>
      <c r="W52" s="43">
        <f t="shared" si="35"/>
        <v>7</v>
      </c>
      <c r="Y52" s="43">
        <f t="shared" si="36"/>
        <v>920.14174008922839</v>
      </c>
      <c r="Z52" s="52">
        <f t="shared" si="37"/>
        <v>131.44882001274692</v>
      </c>
      <c r="AA52" s="43">
        <v>695.52977527737573</v>
      </c>
      <c r="AB52" s="39">
        <f t="shared" si="9"/>
        <v>231.61196481185266</v>
      </c>
    </row>
    <row r="53" spans="1:28" s="46" customFormat="1" ht="21.95" customHeight="1" x14ac:dyDescent="0.2">
      <c r="A53" s="53" t="s">
        <v>104</v>
      </c>
      <c r="B53" s="43" t="s">
        <v>105</v>
      </c>
      <c r="C53" s="42" t="s">
        <v>40</v>
      </c>
      <c r="D53" s="43">
        <v>11003.8</v>
      </c>
      <c r="E53" s="43">
        <f t="shared" si="29"/>
        <v>11003.8</v>
      </c>
      <c r="F53" s="43">
        <v>725</v>
      </c>
      <c r="G53" s="43">
        <v>5340.4</v>
      </c>
      <c r="H53" s="43">
        <v>4938.3999999999996</v>
      </c>
      <c r="I53" s="43">
        <v>12968.574603572753</v>
      </c>
      <c r="J53" s="51">
        <f t="shared" si="30"/>
        <v>854.45178825408016</v>
      </c>
      <c r="K53" s="51">
        <f t="shared" si="31"/>
        <v>6293.9507999890884</v>
      </c>
      <c r="L53" s="51">
        <f t="shared" si="32"/>
        <v>5820.1720153295846</v>
      </c>
      <c r="M53" s="51">
        <f t="shared" si="33"/>
        <v>1964.7746035727541</v>
      </c>
      <c r="N53" s="52">
        <f t="shared" si="34"/>
        <v>0.178554190695283</v>
      </c>
      <c r="O53" s="52">
        <f t="shared" si="34"/>
        <v>0.178554190695283</v>
      </c>
      <c r="P53" s="52">
        <f t="shared" si="34"/>
        <v>0.178554190695283</v>
      </c>
      <c r="Q53" s="52">
        <f t="shared" si="34"/>
        <v>0.178554190695283</v>
      </c>
      <c r="R53" s="43" t="s">
        <v>89</v>
      </c>
      <c r="S53" s="38">
        <v>160</v>
      </c>
      <c r="T53" s="39">
        <f t="shared" si="19"/>
        <v>0</v>
      </c>
      <c r="U53" s="39">
        <f t="shared" si="20"/>
        <v>0</v>
      </c>
      <c r="W53" s="43">
        <f t="shared" si="35"/>
        <v>5501.9</v>
      </c>
      <c r="Y53" s="43">
        <f t="shared" si="36"/>
        <v>7466.6746035727538</v>
      </c>
      <c r="Z53" s="52">
        <f t="shared" si="37"/>
        <v>1.357108381390566</v>
      </c>
      <c r="AA53" s="43">
        <v>13486.955398268545</v>
      </c>
      <c r="AB53" s="39">
        <f t="shared" si="9"/>
        <v>-518.38079469579134</v>
      </c>
    </row>
    <row r="54" spans="1:28" s="46" customFormat="1" ht="21.95" customHeight="1" x14ac:dyDescent="0.2">
      <c r="A54" s="53" t="s">
        <v>106</v>
      </c>
      <c r="B54" s="43" t="s">
        <v>107</v>
      </c>
      <c r="C54" s="42" t="s">
        <v>40</v>
      </c>
      <c r="D54" s="43">
        <v>4576</v>
      </c>
      <c r="E54" s="43">
        <f t="shared" si="29"/>
        <v>4576</v>
      </c>
      <c r="F54" s="43">
        <v>302</v>
      </c>
      <c r="G54" s="43">
        <v>2220</v>
      </c>
      <c r="H54" s="43">
        <v>2054</v>
      </c>
      <c r="I54" s="43">
        <v>4786.1216688562927</v>
      </c>
      <c r="J54" s="51">
        <f t="shared" si="30"/>
        <v>315.8672954533655</v>
      </c>
      <c r="K54" s="51">
        <f t="shared" si="31"/>
        <v>2321.938397041296</v>
      </c>
      <c r="L54" s="51">
        <f t="shared" si="32"/>
        <v>2148.3159763616309</v>
      </c>
      <c r="M54" s="51">
        <f t="shared" si="33"/>
        <v>210.12166885629267</v>
      </c>
      <c r="N54" s="52">
        <f t="shared" si="34"/>
        <v>4.5918196865448513E-2</v>
      </c>
      <c r="O54" s="52">
        <f t="shared" si="34"/>
        <v>4.5918196865448735E-2</v>
      </c>
      <c r="P54" s="52">
        <f t="shared" si="34"/>
        <v>4.5918196865448735E-2</v>
      </c>
      <c r="Q54" s="52">
        <f t="shared" si="34"/>
        <v>4.5918196865448291E-2</v>
      </c>
      <c r="R54" s="43" t="s">
        <v>89</v>
      </c>
      <c r="S54" s="38"/>
      <c r="T54" s="39">
        <f t="shared" si="19"/>
        <v>0</v>
      </c>
      <c r="U54" s="39">
        <f t="shared" si="20"/>
        <v>0</v>
      </c>
      <c r="W54" s="43">
        <f t="shared" si="35"/>
        <v>2288</v>
      </c>
      <c r="Y54" s="43">
        <f t="shared" si="36"/>
        <v>2498.1216688562927</v>
      </c>
      <c r="Z54" s="52">
        <f t="shared" si="37"/>
        <v>1.091836393730897</v>
      </c>
      <c r="AA54" s="43">
        <v>4759.2271765287378</v>
      </c>
      <c r="AB54" s="39">
        <f t="shared" si="9"/>
        <v>26.894492327554872</v>
      </c>
    </row>
    <row r="55" spans="1:28" s="46" customFormat="1" ht="38.25" customHeight="1" x14ac:dyDescent="0.2">
      <c r="A55" s="48" t="s">
        <v>108</v>
      </c>
      <c r="B55" s="58" t="s">
        <v>109</v>
      </c>
      <c r="C55" s="42" t="s">
        <v>40</v>
      </c>
      <c r="D55" s="43">
        <v>38192.800000000003</v>
      </c>
      <c r="E55" s="43">
        <f t="shared" si="29"/>
        <v>38192.800000000003</v>
      </c>
      <c r="F55" s="43">
        <v>2518</v>
      </c>
      <c r="G55" s="43">
        <v>18534.400000000001</v>
      </c>
      <c r="H55" s="43">
        <v>17140.400000000001</v>
      </c>
      <c r="I55" s="43">
        <v>39983.590003400881</v>
      </c>
      <c r="J55" s="51">
        <f t="shared" si="30"/>
        <v>2636.064379374212</v>
      </c>
      <c r="K55" s="51">
        <f t="shared" si="31"/>
        <v>19403.443857455681</v>
      </c>
      <c r="L55" s="51">
        <f t="shared" si="32"/>
        <v>17944.081766570987</v>
      </c>
      <c r="M55" s="51">
        <f t="shared" si="33"/>
        <v>1790.790003400878</v>
      </c>
      <c r="N55" s="52">
        <f t="shared" si="34"/>
        <v>4.6888157019147059E-2</v>
      </c>
      <c r="O55" s="52">
        <f t="shared" si="34"/>
        <v>4.6888157019146837E-2</v>
      </c>
      <c r="P55" s="52">
        <f t="shared" si="34"/>
        <v>4.6888157019147059E-2</v>
      </c>
      <c r="Q55" s="52">
        <f t="shared" si="34"/>
        <v>4.6888157019146837E-2</v>
      </c>
      <c r="R55" s="65" t="s">
        <v>110</v>
      </c>
      <c r="S55" s="38"/>
      <c r="T55" s="39">
        <f t="shared" si="19"/>
        <v>0</v>
      </c>
      <c r="U55" s="39">
        <f t="shared" si="20"/>
        <v>0</v>
      </c>
      <c r="W55" s="43">
        <f t="shared" si="35"/>
        <v>19096.400000000001</v>
      </c>
      <c r="Y55" s="43">
        <f t="shared" si="36"/>
        <v>20887.19000340088</v>
      </c>
      <c r="Z55" s="52">
        <f t="shared" si="37"/>
        <v>1.0937763140382941</v>
      </c>
      <c r="AA55" s="43">
        <v>39788.319285151592</v>
      </c>
      <c r="AB55" s="39">
        <f t="shared" si="9"/>
        <v>195.27071824928862</v>
      </c>
    </row>
    <row r="56" spans="1:28" s="46" customFormat="1" ht="21.95" customHeight="1" x14ac:dyDescent="0.2">
      <c r="A56" s="48" t="s">
        <v>111</v>
      </c>
      <c r="B56" s="43" t="s">
        <v>112</v>
      </c>
      <c r="C56" s="42" t="s">
        <v>40</v>
      </c>
      <c r="D56" s="43">
        <v>17055</v>
      </c>
      <c r="E56" s="43">
        <f t="shared" si="29"/>
        <v>17055</v>
      </c>
      <c r="F56" s="43">
        <v>1124</v>
      </c>
      <c r="G56" s="43">
        <v>8277</v>
      </c>
      <c r="H56" s="43">
        <v>7654</v>
      </c>
      <c r="I56" s="43">
        <v>16495.532686830014</v>
      </c>
      <c r="J56" s="51">
        <f t="shared" si="30"/>
        <v>1087.1286273818198</v>
      </c>
      <c r="K56" s="51">
        <f t="shared" si="31"/>
        <v>8005.4836733445927</v>
      </c>
      <c r="L56" s="51">
        <f t="shared" si="32"/>
        <v>7402.9203861036012</v>
      </c>
      <c r="M56" s="51">
        <f t="shared" si="33"/>
        <v>-559.46731316998557</v>
      </c>
      <c r="N56" s="52">
        <f t="shared" si="34"/>
        <v>-3.2803712293754672E-2</v>
      </c>
      <c r="O56" s="52">
        <f t="shared" si="34"/>
        <v>-3.2803712293754672E-2</v>
      </c>
      <c r="P56" s="52">
        <f t="shared" si="34"/>
        <v>-3.2803712293754672E-2</v>
      </c>
      <c r="Q56" s="52">
        <f t="shared" si="34"/>
        <v>-3.2803712293754783E-2</v>
      </c>
      <c r="R56" s="43" t="s">
        <v>54</v>
      </c>
      <c r="S56" s="38"/>
      <c r="T56" s="39">
        <f t="shared" si="19"/>
        <v>0</v>
      </c>
      <c r="U56" s="39">
        <f t="shared" si="20"/>
        <v>0</v>
      </c>
      <c r="W56" s="43">
        <f t="shared" si="35"/>
        <v>8527.5</v>
      </c>
      <c r="Y56" s="43">
        <f t="shared" si="36"/>
        <v>7968.0326868300144</v>
      </c>
      <c r="Z56" s="52">
        <f t="shared" si="37"/>
        <v>0.93439257541249066</v>
      </c>
      <c r="AA56" s="43">
        <v>17206.514900528848</v>
      </c>
      <c r="AB56" s="39">
        <f t="shared" si="9"/>
        <v>-710.98221369883322</v>
      </c>
    </row>
    <row r="57" spans="1:28" s="46" customFormat="1" ht="27" customHeight="1" x14ac:dyDescent="0.2">
      <c r="A57" s="53" t="s">
        <v>113</v>
      </c>
      <c r="B57" s="43" t="s">
        <v>114</v>
      </c>
      <c r="C57" s="42" t="s">
        <v>40</v>
      </c>
      <c r="D57" s="43">
        <v>282</v>
      </c>
      <c r="E57" s="43">
        <f t="shared" si="29"/>
        <v>282</v>
      </c>
      <c r="F57" s="43">
        <v>18.5</v>
      </c>
      <c r="G57" s="43">
        <v>136.5</v>
      </c>
      <c r="H57" s="43">
        <v>127</v>
      </c>
      <c r="I57" s="43">
        <v>355.83543169555026</v>
      </c>
      <c r="J57" s="51">
        <f t="shared" si="30"/>
        <v>23.343813781445672</v>
      </c>
      <c r="K57" s="51">
        <f t="shared" si="31"/>
        <v>172.23949087390997</v>
      </c>
      <c r="L57" s="51">
        <f t="shared" si="32"/>
        <v>160.25212704019464</v>
      </c>
      <c r="M57" s="51">
        <f t="shared" si="33"/>
        <v>73.835431695550255</v>
      </c>
      <c r="N57" s="52">
        <f t="shared" si="34"/>
        <v>0.26182777197003637</v>
      </c>
      <c r="O57" s="52">
        <f t="shared" si="34"/>
        <v>0.26182777197003637</v>
      </c>
      <c r="P57" s="52">
        <f t="shared" si="34"/>
        <v>0.26182777197003637</v>
      </c>
      <c r="Q57" s="52">
        <f t="shared" si="34"/>
        <v>0.26182777197003659</v>
      </c>
      <c r="R57" s="43" t="s">
        <v>115</v>
      </c>
      <c r="S57" s="38"/>
      <c r="T57" s="39">
        <f t="shared" si="19"/>
        <v>0</v>
      </c>
      <c r="U57" s="39">
        <f t="shared" si="20"/>
        <v>0</v>
      </c>
      <c r="W57" s="43">
        <f t="shared" si="35"/>
        <v>141</v>
      </c>
      <c r="Y57" s="43">
        <f t="shared" si="36"/>
        <v>214.83543169555026</v>
      </c>
      <c r="Z57" s="52">
        <f t="shared" si="37"/>
        <v>1.5236555439400727</v>
      </c>
      <c r="AA57" s="43">
        <v>338.94469036675082</v>
      </c>
      <c r="AB57" s="39">
        <f t="shared" si="9"/>
        <v>16.890741328799436</v>
      </c>
    </row>
    <row r="58" spans="1:28" s="40" customFormat="1" ht="27" customHeight="1" x14ac:dyDescent="0.2">
      <c r="A58" s="66" t="s">
        <v>116</v>
      </c>
      <c r="B58" s="67" t="s">
        <v>117</v>
      </c>
      <c r="C58" s="68" t="s">
        <v>40</v>
      </c>
      <c r="D58" s="67">
        <v>10260.4</v>
      </c>
      <c r="E58" s="67">
        <f t="shared" si="29"/>
        <v>10260.4</v>
      </c>
      <c r="F58" s="67">
        <v>676.4</v>
      </c>
      <c r="G58" s="67">
        <v>4979</v>
      </c>
      <c r="H58" s="67">
        <v>4605</v>
      </c>
      <c r="I58" s="43">
        <v>18509.312290629834</v>
      </c>
      <c r="J58" s="44">
        <f t="shared" si="30"/>
        <v>1220.1959800185195</v>
      </c>
      <c r="K58" s="44">
        <f t="shared" si="31"/>
        <v>8981.8979664580274</v>
      </c>
      <c r="L58" s="44">
        <f t="shared" si="32"/>
        <v>8307.2183441532889</v>
      </c>
      <c r="M58" s="44">
        <f t="shared" si="33"/>
        <v>8248.9122906298344</v>
      </c>
      <c r="N58" s="52">
        <f t="shared" si="34"/>
        <v>0.80395620937096357</v>
      </c>
      <c r="O58" s="52">
        <f t="shared" si="34"/>
        <v>0.80395620937096335</v>
      </c>
      <c r="P58" s="52">
        <f t="shared" si="34"/>
        <v>0.80395620937096357</v>
      </c>
      <c r="Q58" s="52">
        <f t="shared" si="34"/>
        <v>0.80395620937096401</v>
      </c>
      <c r="R58" s="43" t="s">
        <v>118</v>
      </c>
      <c r="S58" s="38">
        <v>41</v>
      </c>
      <c r="T58" s="39">
        <f t="shared" si="19"/>
        <v>0</v>
      </c>
      <c r="U58" s="39">
        <f t="shared" si="20"/>
        <v>0</v>
      </c>
      <c r="W58" s="67">
        <f t="shared" si="35"/>
        <v>5130.2</v>
      </c>
      <c r="Y58" s="67">
        <f t="shared" si="36"/>
        <v>13379.112290629833</v>
      </c>
      <c r="Z58" s="45">
        <f t="shared" si="37"/>
        <v>2.6079124187419271</v>
      </c>
      <c r="AA58" s="67">
        <v>17835.814975835674</v>
      </c>
      <c r="AB58" s="39">
        <f t="shared" si="9"/>
        <v>673.49731479416005</v>
      </c>
    </row>
    <row r="59" spans="1:28" s="46" customFormat="1" ht="21.95" customHeight="1" x14ac:dyDescent="0.2">
      <c r="A59" s="69" t="s">
        <v>119</v>
      </c>
      <c r="B59" s="35" t="s">
        <v>120</v>
      </c>
      <c r="C59" s="36" t="s">
        <v>33</v>
      </c>
      <c r="D59" s="35" t="e">
        <f>D60+D90</f>
        <v>#REF!</v>
      </c>
      <c r="E59" s="35">
        <f>E60+E90</f>
        <v>268354.80000000005</v>
      </c>
      <c r="F59" s="35">
        <f>F60+F90</f>
        <v>21421.8</v>
      </c>
      <c r="G59" s="35">
        <f>G60+G90</f>
        <v>126499.00000000003</v>
      </c>
      <c r="H59" s="35">
        <f>H60+H90</f>
        <v>120434</v>
      </c>
      <c r="I59" s="35">
        <f>J59+K59+L59</f>
        <v>510042.62163045694</v>
      </c>
      <c r="J59" s="35">
        <f>J60+J90</f>
        <v>38989.479908546193</v>
      </c>
      <c r="K59" s="35">
        <f>K60+K90</f>
        <v>242152.1317180089</v>
      </c>
      <c r="L59" s="35">
        <f>L60+L90</f>
        <v>228901.01000390184</v>
      </c>
      <c r="M59" s="35">
        <f t="shared" si="33"/>
        <v>241687.82163045689</v>
      </c>
      <c r="N59" s="37">
        <f>I59/E59-1</f>
        <v>0.90062790615430344</v>
      </c>
      <c r="O59" s="37">
        <f t="shared" si="34"/>
        <v>0.82008420900886914</v>
      </c>
      <c r="P59" s="37">
        <f t="shared" si="34"/>
        <v>0.9142612330374853</v>
      </c>
      <c r="Q59" s="37">
        <f t="shared" si="34"/>
        <v>0.90063445541875087</v>
      </c>
      <c r="R59" s="35"/>
      <c r="S59" s="38"/>
      <c r="T59" s="39">
        <f t="shared" si="19"/>
        <v>0</v>
      </c>
      <c r="U59" s="39">
        <f t="shared" si="20"/>
        <v>0</v>
      </c>
      <c r="W59" s="35">
        <f t="shared" si="35"/>
        <v>134177.40000000002</v>
      </c>
      <c r="Y59" s="35">
        <f t="shared" si="36"/>
        <v>375865.22163045692</v>
      </c>
      <c r="Z59" s="47">
        <f t="shared" si="37"/>
        <v>2.8012558123086069</v>
      </c>
      <c r="AA59" s="35">
        <v>631290.95536853932</v>
      </c>
      <c r="AB59" s="39">
        <f t="shared" si="9"/>
        <v>-121248.33373808238</v>
      </c>
    </row>
    <row r="60" spans="1:28" s="46" customFormat="1" ht="21.95" customHeight="1" x14ac:dyDescent="0.2">
      <c r="A60" s="34">
        <v>8</v>
      </c>
      <c r="B60" s="35" t="s">
        <v>121</v>
      </c>
      <c r="C60" s="36" t="s">
        <v>33</v>
      </c>
      <c r="D60" s="35" t="e">
        <f>SUM(D62:D74)</f>
        <v>#REF!</v>
      </c>
      <c r="E60" s="35">
        <f>SUM(E62:E74)</f>
        <v>266434.60000000003</v>
      </c>
      <c r="F60" s="35">
        <f>SUM(F62:F74)</f>
        <v>21294.799999999999</v>
      </c>
      <c r="G60" s="35">
        <f>SUM(G62:G74)</f>
        <v>125567.40000000002</v>
      </c>
      <c r="H60" s="35">
        <f>SUM(H62:H74)</f>
        <v>119572.4</v>
      </c>
      <c r="I60" s="35">
        <f>J60+K60+L60</f>
        <v>505775.40047388198</v>
      </c>
      <c r="J60" s="35">
        <f>SUM(J62:J74)</f>
        <v>38707.250408033215</v>
      </c>
      <c r="K60" s="35">
        <f>SUM(K62:K74)</f>
        <v>240081.85610637194</v>
      </c>
      <c r="L60" s="35">
        <f>SUM(L62:L74)</f>
        <v>226986.29395947678</v>
      </c>
      <c r="M60" s="35">
        <f t="shared" si="33"/>
        <v>239340.80047388194</v>
      </c>
      <c r="N60" s="37">
        <f>I60/E60-1</f>
        <v>0.89830975584207873</v>
      </c>
      <c r="O60" s="37">
        <f t="shared" si="34"/>
        <v>0.81768555741463711</v>
      </c>
      <c r="P60" s="37">
        <f t="shared" si="34"/>
        <v>0.91197600735837403</v>
      </c>
      <c r="Q60" s="37">
        <f t="shared" si="34"/>
        <v>0.89831678514002222</v>
      </c>
      <c r="R60" s="35"/>
      <c r="S60" s="38"/>
      <c r="T60" s="39">
        <f t="shared" si="19"/>
        <v>0</v>
      </c>
      <c r="U60" s="39">
        <f>J60+K60+L60-I60</f>
        <v>0</v>
      </c>
      <c r="W60" s="35">
        <f t="shared" si="35"/>
        <v>133217.30000000002</v>
      </c>
      <c r="Y60" s="35">
        <f t="shared" si="36"/>
        <v>372558.10047388193</v>
      </c>
      <c r="Z60" s="47">
        <f t="shared" si="37"/>
        <v>2.7966195116841575</v>
      </c>
      <c r="AA60" s="35">
        <v>627134.10120509053</v>
      </c>
      <c r="AB60" s="39">
        <f t="shared" si="9"/>
        <v>-121358.70073120855</v>
      </c>
    </row>
    <row r="61" spans="1:28" s="46" customFormat="1" ht="27" hidden="1" customHeight="1" outlineLevel="1" x14ac:dyDescent="0.2">
      <c r="A61" s="53"/>
      <c r="B61" s="70" t="s">
        <v>34</v>
      </c>
      <c r="C61" s="42"/>
      <c r="D61" s="71">
        <f>F61+G61+H61</f>
        <v>1</v>
      </c>
      <c r="E61" s="71"/>
      <c r="F61" s="71">
        <v>0.1127970226166619</v>
      </c>
      <c r="G61" s="71">
        <v>0.55489550529630693</v>
      </c>
      <c r="H61" s="71">
        <v>0.33230747208703121</v>
      </c>
      <c r="I61" s="71"/>
      <c r="J61" s="72"/>
      <c r="K61" s="72"/>
      <c r="L61" s="72"/>
      <c r="M61" s="51"/>
      <c r="N61" s="45"/>
      <c r="O61" s="73"/>
      <c r="P61" s="73"/>
      <c r="Q61" s="73"/>
      <c r="R61" s="70"/>
      <c r="S61" s="38"/>
      <c r="T61" s="39">
        <f t="shared" si="19"/>
        <v>1</v>
      </c>
      <c r="U61" s="39">
        <f>J61+K61+L61-I61</f>
        <v>0</v>
      </c>
      <c r="W61" s="71">
        <f t="shared" si="35"/>
        <v>0</v>
      </c>
      <c r="Y61" s="71">
        <f t="shared" si="36"/>
        <v>0</v>
      </c>
      <c r="Z61" s="45" t="e">
        <f t="shared" si="37"/>
        <v>#DIV/0!</v>
      </c>
      <c r="AA61" s="71"/>
      <c r="AB61" s="39">
        <f t="shared" si="9"/>
        <v>0</v>
      </c>
    </row>
    <row r="62" spans="1:28" s="46" customFormat="1" ht="21.95" customHeight="1" collapsed="1" x14ac:dyDescent="0.2">
      <c r="A62" s="48" t="s">
        <v>122</v>
      </c>
      <c r="B62" s="43" t="s">
        <v>123</v>
      </c>
      <c r="C62" s="42" t="s">
        <v>40</v>
      </c>
      <c r="D62" s="43">
        <v>78999.700000000012</v>
      </c>
      <c r="E62" s="43">
        <f t="shared" ref="E62:E73" si="38">F62+G62+H62</f>
        <v>78999.700000000012</v>
      </c>
      <c r="F62" s="43">
        <v>6224.4</v>
      </c>
      <c r="G62" s="43">
        <v>37321.300000000003</v>
      </c>
      <c r="H62" s="43">
        <v>35454</v>
      </c>
      <c r="I62" s="43">
        <v>177194.30367602591</v>
      </c>
      <c r="J62" s="51">
        <f>F62/E62*I62</f>
        <v>13961.169774075795</v>
      </c>
      <c r="K62" s="51">
        <f>G62/E62*I62</f>
        <v>83710.719987342556</v>
      </c>
      <c r="L62" s="51">
        <f t="shared" ref="L62:L73" si="39">I62-J62-K62</f>
        <v>79522.413914607561</v>
      </c>
      <c r="M62" s="51">
        <f>I62-E62</f>
        <v>98194.603676025901</v>
      </c>
      <c r="N62" s="52">
        <f t="shared" ref="N62:Q74" si="40">I62/E62-1</f>
        <v>1.2429743869410377</v>
      </c>
      <c r="O62" s="52">
        <f>J62/F62-1</f>
        <v>1.2429743869410377</v>
      </c>
      <c r="P62" s="52">
        <f>K62/G62-1</f>
        <v>1.2429743869410377</v>
      </c>
      <c r="Q62" s="52">
        <f>L62/H62-1</f>
        <v>1.2429743869410381</v>
      </c>
      <c r="R62" s="146" t="s">
        <v>68</v>
      </c>
      <c r="S62" s="38"/>
      <c r="T62" s="39">
        <f t="shared" si="19"/>
        <v>0</v>
      </c>
      <c r="U62" s="39">
        <f t="shared" si="20"/>
        <v>0</v>
      </c>
      <c r="W62" s="43">
        <f t="shared" si="35"/>
        <v>39499.850000000006</v>
      </c>
      <c r="Y62" s="43">
        <f t="shared" si="36"/>
        <v>137694.45367602591</v>
      </c>
      <c r="Z62" s="52">
        <f t="shared" si="37"/>
        <v>3.4859487738820754</v>
      </c>
      <c r="AA62" s="43">
        <v>199782.79296491999</v>
      </c>
      <c r="AB62" s="39">
        <f t="shared" si="9"/>
        <v>-22588.489288894081</v>
      </c>
    </row>
    <row r="63" spans="1:28" s="46" customFormat="1" ht="21.95" customHeight="1" x14ac:dyDescent="0.2">
      <c r="A63" s="48" t="s">
        <v>124</v>
      </c>
      <c r="B63" s="43" t="s">
        <v>70</v>
      </c>
      <c r="C63" s="42" t="s">
        <v>40</v>
      </c>
      <c r="D63" s="43">
        <v>6784</v>
      </c>
      <c r="E63" s="43">
        <f t="shared" si="38"/>
        <v>6784</v>
      </c>
      <c r="F63" s="43">
        <v>447</v>
      </c>
      <c r="G63" s="43">
        <v>3292</v>
      </c>
      <c r="H63" s="43">
        <v>3045</v>
      </c>
      <c r="I63" s="43">
        <v>21162.009550734001</v>
      </c>
      <c r="J63" s="51">
        <f>F63/E63*I63</f>
        <v>1394.3717967538471</v>
      </c>
      <c r="K63" s="51">
        <f>G63/E63*I63</f>
        <v>10269.06477609321</v>
      </c>
      <c r="L63" s="51">
        <f t="shared" si="39"/>
        <v>9498.5729778869445</v>
      </c>
      <c r="M63" s="51">
        <f>I63-E63</f>
        <v>14378.009550734001</v>
      </c>
      <c r="N63" s="52">
        <f t="shared" si="40"/>
        <v>2.1193999927379128</v>
      </c>
      <c r="O63" s="52">
        <f t="shared" si="40"/>
        <v>2.1193999927379128</v>
      </c>
      <c r="P63" s="52">
        <f t="shared" si="40"/>
        <v>2.1193999927379132</v>
      </c>
      <c r="Q63" s="52">
        <f t="shared" si="40"/>
        <v>2.1193999927379128</v>
      </c>
      <c r="R63" s="148"/>
      <c r="S63" s="38"/>
      <c r="T63" s="39">
        <f t="shared" si="19"/>
        <v>0</v>
      </c>
      <c r="U63" s="39">
        <f t="shared" si="20"/>
        <v>0</v>
      </c>
      <c r="W63" s="43">
        <f t="shared" si="35"/>
        <v>3392</v>
      </c>
      <c r="Y63" s="43">
        <f t="shared" si="36"/>
        <v>17770.009550734001</v>
      </c>
      <c r="Z63" s="52">
        <f t="shared" si="37"/>
        <v>5.2387999854758256</v>
      </c>
      <c r="AA63" s="43">
        <v>20834.834114600002</v>
      </c>
      <c r="AB63" s="39">
        <f t="shared" si="9"/>
        <v>327.17543613399903</v>
      </c>
    </row>
    <row r="64" spans="1:28" s="46" customFormat="1" ht="27" customHeight="1" x14ac:dyDescent="0.2">
      <c r="A64" s="48" t="s">
        <v>125</v>
      </c>
      <c r="B64" s="56" t="s">
        <v>72</v>
      </c>
      <c r="C64" s="42" t="s">
        <v>40</v>
      </c>
      <c r="D64" s="43"/>
      <c r="E64" s="43">
        <f t="shared" si="38"/>
        <v>1600</v>
      </c>
      <c r="F64" s="43">
        <v>105</v>
      </c>
      <c r="G64" s="43">
        <v>777</v>
      </c>
      <c r="H64" s="43">
        <v>718</v>
      </c>
      <c r="I64" s="43">
        <v>3542.2359680499994</v>
      </c>
      <c r="J64" s="51">
        <f>F64/E64*I64</f>
        <v>232.45923540328121</v>
      </c>
      <c r="K64" s="51">
        <f>G64/E64*I64</f>
        <v>1720.1983419842809</v>
      </c>
      <c r="L64" s="51">
        <f>I64-J64-K64</f>
        <v>1589.5783906624374</v>
      </c>
      <c r="M64" s="51">
        <f>I64-E64</f>
        <v>1942.2359680499994</v>
      </c>
      <c r="N64" s="52">
        <f t="shared" si="40"/>
        <v>1.2138974800312496</v>
      </c>
      <c r="O64" s="52">
        <f t="shared" si="40"/>
        <v>1.2138974800312496</v>
      </c>
      <c r="P64" s="52">
        <f t="shared" si="40"/>
        <v>1.2138974800312496</v>
      </c>
      <c r="Q64" s="52">
        <f t="shared" si="40"/>
        <v>1.2138974800312501</v>
      </c>
      <c r="R64" s="43" t="s">
        <v>73</v>
      </c>
      <c r="S64" s="38"/>
      <c r="T64" s="39"/>
      <c r="U64" s="39"/>
      <c r="W64" s="43"/>
      <c r="Y64" s="43"/>
      <c r="Z64" s="52"/>
      <c r="AA64" s="43">
        <v>3315.8080151240001</v>
      </c>
      <c r="AB64" s="39"/>
    </row>
    <row r="65" spans="1:28" s="46" customFormat="1" ht="21.95" customHeight="1" x14ac:dyDescent="0.2">
      <c r="A65" s="48" t="s">
        <v>126</v>
      </c>
      <c r="B65" s="56" t="s">
        <v>127</v>
      </c>
      <c r="C65" s="42" t="s">
        <v>40</v>
      </c>
      <c r="D65" s="43"/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/>
      <c r="S65" s="38"/>
      <c r="T65" s="39"/>
      <c r="U65" s="39"/>
      <c r="W65" s="43"/>
      <c r="Y65" s="43"/>
      <c r="Z65" s="52"/>
      <c r="AA65" s="43"/>
      <c r="AB65" s="39"/>
    </row>
    <row r="66" spans="1:28" s="46" customFormat="1" ht="21.95" customHeight="1" collapsed="1" x14ac:dyDescent="0.2">
      <c r="A66" s="48" t="s">
        <v>128</v>
      </c>
      <c r="B66" s="43" t="s">
        <v>129</v>
      </c>
      <c r="C66" s="42" t="s">
        <v>40</v>
      </c>
      <c r="D66" s="43">
        <v>21948.400000000001</v>
      </c>
      <c r="E66" s="43">
        <f t="shared" si="38"/>
        <v>21948.400000000001</v>
      </c>
      <c r="F66" s="43">
        <v>1447</v>
      </c>
      <c r="G66" s="43">
        <v>10651.4</v>
      </c>
      <c r="H66" s="43">
        <v>9850</v>
      </c>
      <c r="I66" s="43">
        <v>48051.112726305</v>
      </c>
      <c r="J66" s="51">
        <f t="shared" ref="J66:J73" si="41">F66/E66*I66</f>
        <v>3167.8828577465024</v>
      </c>
      <c r="K66" s="51">
        <f t="shared" ref="K66:K73" si="42">G66/E66*I66</f>
        <v>23318.857961991082</v>
      </c>
      <c r="L66" s="51">
        <f t="shared" si="39"/>
        <v>21564.371906567416</v>
      </c>
      <c r="M66" s="51">
        <f t="shared" ref="M66:M80" si="43">I66-E66</f>
        <v>26102.712726304999</v>
      </c>
      <c r="N66" s="52">
        <f t="shared" si="40"/>
        <v>1.1892763356921234</v>
      </c>
      <c r="O66" s="52">
        <f t="shared" si="40"/>
        <v>1.1892763356921234</v>
      </c>
      <c r="P66" s="52">
        <f t="shared" si="40"/>
        <v>1.1892763356921234</v>
      </c>
      <c r="Q66" s="52">
        <f t="shared" si="40"/>
        <v>1.1892763356921234</v>
      </c>
      <c r="R66" s="65"/>
      <c r="S66" s="38"/>
      <c r="T66" s="39">
        <f t="shared" ref="T66:T107" si="44">F66+G66+H66-E66</f>
        <v>0</v>
      </c>
      <c r="U66" s="39">
        <f t="shared" ref="U66:U107" si="45">J66+K66+L66-I66</f>
        <v>0</v>
      </c>
      <c r="W66" s="43">
        <f t="shared" ref="W66:W107" si="46">E66/2</f>
        <v>10974.2</v>
      </c>
      <c r="Y66" s="43">
        <f t="shared" ref="Y66:Y107" si="47">I66-W66</f>
        <v>37076.912726305003</v>
      </c>
      <c r="Z66" s="52">
        <f t="shared" ref="Z66:Z107" si="48">I66/W66-1</f>
        <v>3.3785526713842469</v>
      </c>
      <c r="AA66" s="43">
        <v>44526.270829809997</v>
      </c>
      <c r="AB66" s="39">
        <f t="shared" ref="AB66:AB107" si="49">I66-AA66</f>
        <v>3524.8418964950033</v>
      </c>
    </row>
    <row r="67" spans="1:28" s="46" customFormat="1" ht="27" customHeight="1" x14ac:dyDescent="0.2">
      <c r="A67" s="48" t="s">
        <v>130</v>
      </c>
      <c r="B67" s="43" t="s">
        <v>131</v>
      </c>
      <c r="C67" s="42" t="s">
        <v>40</v>
      </c>
      <c r="D67" s="43">
        <v>74777</v>
      </c>
      <c r="E67" s="43">
        <f t="shared" si="38"/>
        <v>74777</v>
      </c>
      <c r="F67" s="43">
        <v>4930</v>
      </c>
      <c r="G67" s="43">
        <v>36288</v>
      </c>
      <c r="H67" s="43">
        <v>33559</v>
      </c>
      <c r="I67" s="43">
        <v>85051.126947397002</v>
      </c>
      <c r="J67" s="51">
        <f t="shared" si="41"/>
        <v>5607.3666481761402</v>
      </c>
      <c r="K67" s="51">
        <f t="shared" si="42"/>
        <v>41273.858200611721</v>
      </c>
      <c r="L67" s="51">
        <f t="shared" si="39"/>
        <v>38169.902098609135</v>
      </c>
      <c r="M67" s="51">
        <f t="shared" si="43"/>
        <v>10274.126947397002</v>
      </c>
      <c r="N67" s="52">
        <f t="shared" si="40"/>
        <v>0.13739688603978495</v>
      </c>
      <c r="O67" s="52">
        <f t="shared" si="40"/>
        <v>0.13739688603978495</v>
      </c>
      <c r="P67" s="52">
        <f t="shared" si="40"/>
        <v>0.13739688603978517</v>
      </c>
      <c r="Q67" s="52">
        <f t="shared" si="40"/>
        <v>0.13739688603978473</v>
      </c>
      <c r="R67" s="65" t="s">
        <v>68</v>
      </c>
      <c r="S67" s="38"/>
      <c r="T67" s="39">
        <f t="shared" si="44"/>
        <v>0</v>
      </c>
      <c r="U67" s="39">
        <f t="shared" si="45"/>
        <v>0</v>
      </c>
      <c r="W67" s="43">
        <f t="shared" si="46"/>
        <v>37388.5</v>
      </c>
      <c r="Y67" s="43">
        <f t="shared" si="47"/>
        <v>47662.626947397002</v>
      </c>
      <c r="Z67" s="52">
        <f t="shared" si="48"/>
        <v>1.2747937720795699</v>
      </c>
      <c r="AA67" s="43">
        <v>84360.720497254966</v>
      </c>
      <c r="AB67" s="39">
        <f t="shared" si="49"/>
        <v>690.40645014203619</v>
      </c>
    </row>
    <row r="68" spans="1:28" s="46" customFormat="1" ht="27" customHeight="1" x14ac:dyDescent="0.2">
      <c r="A68" s="48" t="s">
        <v>132</v>
      </c>
      <c r="B68" s="43" t="s">
        <v>133</v>
      </c>
      <c r="C68" s="42" t="s">
        <v>40</v>
      </c>
      <c r="D68" s="43">
        <v>1589.4</v>
      </c>
      <c r="E68" s="43">
        <f t="shared" si="38"/>
        <v>1589.4</v>
      </c>
      <c r="F68" s="43">
        <v>105</v>
      </c>
      <c r="G68" s="43">
        <v>771</v>
      </c>
      <c r="H68" s="43">
        <v>713.4</v>
      </c>
      <c r="I68" s="43">
        <v>5592.3775713000005</v>
      </c>
      <c r="J68" s="51">
        <f t="shared" si="41"/>
        <v>369.44736692242356</v>
      </c>
      <c r="K68" s="51">
        <f t="shared" si="42"/>
        <v>2712.7992371160817</v>
      </c>
      <c r="L68" s="51">
        <f t="shared" si="39"/>
        <v>2510.1309672614952</v>
      </c>
      <c r="M68" s="51">
        <f t="shared" si="43"/>
        <v>4002.9775713000004</v>
      </c>
      <c r="N68" s="52">
        <f t="shared" si="40"/>
        <v>2.5185463516421294</v>
      </c>
      <c r="O68" s="52">
        <f t="shared" si="40"/>
        <v>2.5185463516421289</v>
      </c>
      <c r="P68" s="52">
        <f t="shared" si="40"/>
        <v>2.5185463516421294</v>
      </c>
      <c r="Q68" s="52">
        <f t="shared" si="40"/>
        <v>2.5185463516421298</v>
      </c>
      <c r="R68" s="43" t="s">
        <v>134</v>
      </c>
      <c r="S68" s="38"/>
      <c r="T68" s="39">
        <f t="shared" si="44"/>
        <v>0</v>
      </c>
      <c r="U68" s="39">
        <f t="shared" si="45"/>
        <v>0</v>
      </c>
      <c r="W68" s="43">
        <f t="shared" si="46"/>
        <v>794.7</v>
      </c>
      <c r="Y68" s="43">
        <f t="shared" si="47"/>
        <v>4797.6775713000006</v>
      </c>
      <c r="Z68" s="52">
        <f t="shared" si="48"/>
        <v>6.0370927032842587</v>
      </c>
      <c r="AA68" s="43">
        <v>4497.7482247280004</v>
      </c>
      <c r="AB68" s="39">
        <f t="shared" si="49"/>
        <v>1094.629346572</v>
      </c>
    </row>
    <row r="69" spans="1:28" s="46" customFormat="1" ht="21.95" customHeight="1" x14ac:dyDescent="0.2">
      <c r="A69" s="48" t="s">
        <v>135</v>
      </c>
      <c r="B69" s="58" t="s">
        <v>136</v>
      </c>
      <c r="C69" s="42" t="s">
        <v>40</v>
      </c>
      <c r="D69" s="43">
        <v>12071</v>
      </c>
      <c r="E69" s="43">
        <f t="shared" si="38"/>
        <v>12071</v>
      </c>
      <c r="F69" s="43">
        <v>796</v>
      </c>
      <c r="G69" s="43">
        <v>5858</v>
      </c>
      <c r="H69" s="43">
        <v>5417</v>
      </c>
      <c r="I69" s="43">
        <v>17986.306130689001</v>
      </c>
      <c r="J69" s="51">
        <f t="shared" si="41"/>
        <v>1186.0740352935502</v>
      </c>
      <c r="K69" s="51">
        <f t="shared" si="42"/>
        <v>8728.6704758161031</v>
      </c>
      <c r="L69" s="51">
        <f t="shared" si="39"/>
        <v>8071.5616195793482</v>
      </c>
      <c r="M69" s="51">
        <f>I69-E69</f>
        <v>5915.3061306890013</v>
      </c>
      <c r="N69" s="52">
        <f t="shared" si="40"/>
        <v>0.49004275790647012</v>
      </c>
      <c r="O69" s="52">
        <f t="shared" si="40"/>
        <v>0.49004275790647012</v>
      </c>
      <c r="P69" s="52">
        <f t="shared" si="40"/>
        <v>0.49004275790647034</v>
      </c>
      <c r="Q69" s="52">
        <f t="shared" si="40"/>
        <v>0.49004275790647012</v>
      </c>
      <c r="R69" s="43" t="s">
        <v>89</v>
      </c>
      <c r="S69" s="38"/>
      <c r="T69" s="39">
        <f t="shared" si="44"/>
        <v>0</v>
      </c>
      <c r="U69" s="39">
        <f t="shared" si="45"/>
        <v>0</v>
      </c>
      <c r="W69" s="43">
        <f t="shared" si="46"/>
        <v>6035.5</v>
      </c>
      <c r="Y69" s="43">
        <f t="shared" si="47"/>
        <v>11950.806130689001</v>
      </c>
      <c r="Z69" s="52">
        <f t="shared" si="48"/>
        <v>1.9800855158129402</v>
      </c>
      <c r="AA69" s="43">
        <v>19389.580486579751</v>
      </c>
      <c r="AB69" s="39">
        <f t="shared" si="49"/>
        <v>-1403.2743558907496</v>
      </c>
    </row>
    <row r="70" spans="1:28" s="46" customFormat="1" ht="27" customHeight="1" x14ac:dyDescent="0.2">
      <c r="A70" s="48" t="s">
        <v>137</v>
      </c>
      <c r="B70" s="43" t="s">
        <v>138</v>
      </c>
      <c r="C70" s="42" t="s">
        <v>40</v>
      </c>
      <c r="D70" s="43">
        <v>1121</v>
      </c>
      <c r="E70" s="43">
        <f t="shared" si="38"/>
        <v>1121</v>
      </c>
      <c r="F70" s="43">
        <v>74</v>
      </c>
      <c r="G70" s="43">
        <v>544</v>
      </c>
      <c r="H70" s="43">
        <v>503</v>
      </c>
      <c r="I70" s="43">
        <v>5641.3240976429997</v>
      </c>
      <c r="J70" s="51">
        <f t="shared" si="41"/>
        <v>372.3978440906173</v>
      </c>
      <c r="K70" s="51">
        <f t="shared" si="42"/>
        <v>2737.627394395889</v>
      </c>
      <c r="L70" s="51">
        <f t="shared" si="39"/>
        <v>2531.2988591564931</v>
      </c>
      <c r="M70" s="51">
        <f t="shared" si="43"/>
        <v>4520.3240976429997</v>
      </c>
      <c r="N70" s="52">
        <f t="shared" si="40"/>
        <v>4.0324032985218556</v>
      </c>
      <c r="O70" s="52">
        <f t="shared" si="40"/>
        <v>4.0324032985218556</v>
      </c>
      <c r="P70" s="52">
        <f t="shared" si="40"/>
        <v>4.0324032985218548</v>
      </c>
      <c r="Q70" s="52">
        <f t="shared" si="40"/>
        <v>4.0324032985218548</v>
      </c>
      <c r="R70" s="43" t="s">
        <v>139</v>
      </c>
      <c r="S70" s="38"/>
      <c r="T70" s="39">
        <f t="shared" si="44"/>
        <v>0</v>
      </c>
      <c r="U70" s="39">
        <f t="shared" si="45"/>
        <v>0</v>
      </c>
      <c r="W70" s="43">
        <f t="shared" si="46"/>
        <v>560.5</v>
      </c>
      <c r="Y70" s="43">
        <f t="shared" si="47"/>
        <v>5080.8240976429997</v>
      </c>
      <c r="Z70" s="52">
        <f t="shared" si="48"/>
        <v>9.0648065970437113</v>
      </c>
      <c r="AA70" s="43">
        <v>5685.6920146840002</v>
      </c>
      <c r="AB70" s="39">
        <f t="shared" si="49"/>
        <v>-44.36791704100051</v>
      </c>
    </row>
    <row r="71" spans="1:28" s="46" customFormat="1" ht="27" customHeight="1" x14ac:dyDescent="0.2">
      <c r="A71" s="48" t="s">
        <v>140</v>
      </c>
      <c r="B71" s="43" t="s">
        <v>141</v>
      </c>
      <c r="C71" s="42" t="s">
        <v>40</v>
      </c>
      <c r="D71" s="43">
        <v>9616</v>
      </c>
      <c r="E71" s="43">
        <f t="shared" si="38"/>
        <v>9616</v>
      </c>
      <c r="F71" s="43">
        <v>634</v>
      </c>
      <c r="G71" s="43">
        <v>4666</v>
      </c>
      <c r="H71" s="43">
        <v>4316</v>
      </c>
      <c r="I71" s="43">
        <v>13612.974537162001</v>
      </c>
      <c r="J71" s="51">
        <f t="shared" si="41"/>
        <v>897.52764731288562</v>
      </c>
      <c r="K71" s="51">
        <f t="shared" si="42"/>
        <v>6605.46372612291</v>
      </c>
      <c r="L71" s="51">
        <f t="shared" si="39"/>
        <v>6109.9831637262059</v>
      </c>
      <c r="M71" s="43">
        <f t="shared" si="43"/>
        <v>3996.9745371620011</v>
      </c>
      <c r="N71" s="52">
        <f t="shared" si="40"/>
        <v>0.41565874970486694</v>
      </c>
      <c r="O71" s="52">
        <f t="shared" si="40"/>
        <v>0.41565874970486694</v>
      </c>
      <c r="P71" s="52">
        <f t="shared" si="40"/>
        <v>0.41565874970486716</v>
      </c>
      <c r="Q71" s="52">
        <f t="shared" si="40"/>
        <v>0.41565874970486694</v>
      </c>
      <c r="R71" s="43" t="s">
        <v>89</v>
      </c>
      <c r="S71" s="38"/>
      <c r="T71" s="39">
        <f t="shared" si="44"/>
        <v>0</v>
      </c>
      <c r="U71" s="39">
        <f t="shared" si="45"/>
        <v>0</v>
      </c>
      <c r="W71" s="43">
        <f t="shared" si="46"/>
        <v>4808</v>
      </c>
      <c r="Y71" s="43">
        <f t="shared" si="47"/>
        <v>8804.9745371620011</v>
      </c>
      <c r="Z71" s="52">
        <f t="shared" si="48"/>
        <v>1.8313174994097339</v>
      </c>
      <c r="AA71" s="43">
        <v>15964.426620296001</v>
      </c>
      <c r="AB71" s="39">
        <f t="shared" si="49"/>
        <v>-2351.4520831339996</v>
      </c>
    </row>
    <row r="72" spans="1:28" s="46" customFormat="1" ht="27" customHeight="1" x14ac:dyDescent="0.2">
      <c r="A72" s="48" t="s">
        <v>142</v>
      </c>
      <c r="B72" s="43" t="s">
        <v>143</v>
      </c>
      <c r="C72" s="42" t="s">
        <v>40</v>
      </c>
      <c r="D72" s="43">
        <v>4094</v>
      </c>
      <c r="E72" s="43">
        <f t="shared" si="38"/>
        <v>4094</v>
      </c>
      <c r="F72" s="43">
        <v>270</v>
      </c>
      <c r="G72" s="43">
        <v>1987</v>
      </c>
      <c r="H72" s="43">
        <v>1837</v>
      </c>
      <c r="I72" s="43">
        <v>11707.632238618011</v>
      </c>
      <c r="J72" s="51">
        <f t="shared" si="41"/>
        <v>772.12034793035241</v>
      </c>
      <c r="K72" s="51">
        <f t="shared" si="42"/>
        <v>5682.2338197689269</v>
      </c>
      <c r="L72" s="51">
        <f t="shared" si="39"/>
        <v>5253.2780709187309</v>
      </c>
      <c r="M72" s="43">
        <f t="shared" si="43"/>
        <v>7613.6322386180109</v>
      </c>
      <c r="N72" s="52">
        <f t="shared" si="40"/>
        <v>1.8597049923346387</v>
      </c>
      <c r="O72" s="52">
        <f t="shared" si="40"/>
        <v>1.8597049923346387</v>
      </c>
      <c r="P72" s="52">
        <f t="shared" si="40"/>
        <v>1.8597049923346387</v>
      </c>
      <c r="Q72" s="52">
        <f t="shared" si="40"/>
        <v>1.8597049923346387</v>
      </c>
      <c r="R72" s="43" t="s">
        <v>144</v>
      </c>
      <c r="S72" s="38"/>
      <c r="T72" s="39">
        <f t="shared" si="44"/>
        <v>0</v>
      </c>
      <c r="U72" s="39">
        <f t="shared" si="45"/>
        <v>0</v>
      </c>
      <c r="W72" s="43">
        <f t="shared" si="46"/>
        <v>2047</v>
      </c>
      <c r="Y72" s="43">
        <f t="shared" si="47"/>
        <v>9660.6322386180109</v>
      </c>
      <c r="Z72" s="52">
        <f t="shared" si="48"/>
        <v>4.7194099846692774</v>
      </c>
      <c r="AA72" s="43">
        <v>83947.442586264078</v>
      </c>
      <c r="AB72" s="39">
        <f t="shared" si="49"/>
        <v>-72239.810347646067</v>
      </c>
    </row>
    <row r="73" spans="1:28" s="46" customFormat="1" ht="21.95" customHeight="1" x14ac:dyDescent="0.2">
      <c r="A73" s="48" t="s">
        <v>145</v>
      </c>
      <c r="B73" s="43" t="s">
        <v>146</v>
      </c>
      <c r="C73" s="42" t="s">
        <v>40</v>
      </c>
      <c r="D73" s="43">
        <v>7351.2</v>
      </c>
      <c r="E73" s="43">
        <f t="shared" si="38"/>
        <v>7351.2</v>
      </c>
      <c r="F73" s="43">
        <v>484.6</v>
      </c>
      <c r="G73" s="43">
        <v>3567.6</v>
      </c>
      <c r="H73" s="43">
        <v>3299</v>
      </c>
      <c r="I73" s="43">
        <v>13828.959010295002</v>
      </c>
      <c r="J73" s="51">
        <f t="shared" si="41"/>
        <v>911.62171297052976</v>
      </c>
      <c r="K73" s="51">
        <f t="shared" si="42"/>
        <v>6711.3116450550187</v>
      </c>
      <c r="L73" s="51">
        <f t="shared" si="39"/>
        <v>6206.0256522694544</v>
      </c>
      <c r="M73" s="51">
        <f t="shared" si="43"/>
        <v>6477.7590102950026</v>
      </c>
      <c r="N73" s="52">
        <f t="shared" si="40"/>
        <v>0.881183889745212</v>
      </c>
      <c r="O73" s="52">
        <f t="shared" si="40"/>
        <v>0.881183889745212</v>
      </c>
      <c r="P73" s="52">
        <f t="shared" si="40"/>
        <v>0.88118388974521222</v>
      </c>
      <c r="Q73" s="52">
        <f t="shared" si="40"/>
        <v>0.881183889745212</v>
      </c>
      <c r="R73" s="43" t="s">
        <v>89</v>
      </c>
      <c r="S73" s="38">
        <v>60</v>
      </c>
      <c r="T73" s="39">
        <f t="shared" si="44"/>
        <v>0</v>
      </c>
      <c r="U73" s="39">
        <f t="shared" si="45"/>
        <v>0</v>
      </c>
      <c r="W73" s="43">
        <f t="shared" si="46"/>
        <v>3675.6</v>
      </c>
      <c r="Y73" s="43">
        <f t="shared" si="47"/>
        <v>10153.359010295002</v>
      </c>
      <c r="Z73" s="52">
        <f t="shared" si="48"/>
        <v>2.762367779490424</v>
      </c>
      <c r="AA73" s="43">
        <v>13683.020947200002</v>
      </c>
      <c r="AB73" s="39">
        <f t="shared" si="49"/>
        <v>145.93806309499996</v>
      </c>
    </row>
    <row r="74" spans="1:28" s="74" customFormat="1" ht="21.95" customHeight="1" x14ac:dyDescent="0.2">
      <c r="A74" s="50" t="s">
        <v>147</v>
      </c>
      <c r="B74" s="35" t="s">
        <v>148</v>
      </c>
      <c r="C74" s="36" t="s">
        <v>33</v>
      </c>
      <c r="D74" s="35" t="e">
        <f>SUM(D76:D83)</f>
        <v>#REF!</v>
      </c>
      <c r="E74" s="35">
        <f>SUM(E76:E83)</f>
        <v>46482.9</v>
      </c>
      <c r="F74" s="35">
        <f>SUM(F76:F83)</f>
        <v>5777.7999999999993</v>
      </c>
      <c r="G74" s="35">
        <f>SUM(G76:G83)</f>
        <v>19844.099999999999</v>
      </c>
      <c r="H74" s="35">
        <f>SUM(H76:H83)</f>
        <v>20861</v>
      </c>
      <c r="I74" s="35">
        <f>J74+K74+L74</f>
        <v>102405.03801966301</v>
      </c>
      <c r="J74" s="35">
        <f>SUM(J76:J83)</f>
        <v>9834.8111413572897</v>
      </c>
      <c r="K74" s="35">
        <f>SUM(K76:K83)</f>
        <v>46611.050540074153</v>
      </c>
      <c r="L74" s="35">
        <f>SUM(L76:L83)</f>
        <v>45959.176338231562</v>
      </c>
      <c r="M74" s="35">
        <f t="shared" si="43"/>
        <v>55922.138019663013</v>
      </c>
      <c r="N74" s="37">
        <f>I74/E74-1</f>
        <v>1.2030690430171744</v>
      </c>
      <c r="O74" s="37">
        <f t="shared" si="40"/>
        <v>0.70217230457220592</v>
      </c>
      <c r="P74" s="37">
        <f t="shared" si="40"/>
        <v>1.3488619055575288</v>
      </c>
      <c r="Q74" s="37">
        <f t="shared" si="40"/>
        <v>1.2031147278764949</v>
      </c>
      <c r="R74" s="55"/>
      <c r="S74" s="38"/>
      <c r="T74" s="39">
        <f t="shared" si="44"/>
        <v>0</v>
      </c>
      <c r="U74" s="39">
        <f t="shared" si="45"/>
        <v>0</v>
      </c>
      <c r="W74" s="35">
        <f t="shared" si="46"/>
        <v>23241.45</v>
      </c>
      <c r="Y74" s="35">
        <f t="shared" si="47"/>
        <v>79163.588019663017</v>
      </c>
      <c r="Z74" s="47">
        <f t="shared" si="48"/>
        <v>3.4061380860343489</v>
      </c>
      <c r="AA74" s="35">
        <v>131145.76390362968</v>
      </c>
      <c r="AB74" s="39">
        <f t="shared" si="49"/>
        <v>-28740.725883966661</v>
      </c>
    </row>
    <row r="75" spans="1:28" s="46" customFormat="1" ht="27" hidden="1" customHeight="1" outlineLevel="1" x14ac:dyDescent="0.2">
      <c r="A75" s="53" t="s">
        <v>149</v>
      </c>
      <c r="B75" s="41" t="s">
        <v>150</v>
      </c>
      <c r="C75" s="42"/>
      <c r="D75" s="41"/>
      <c r="E75" s="41"/>
      <c r="F75" s="41"/>
      <c r="G75" s="41"/>
      <c r="H75" s="41"/>
      <c r="I75" s="41"/>
      <c r="J75" s="70"/>
      <c r="K75" s="70"/>
      <c r="L75" s="70"/>
      <c r="M75" s="51">
        <f t="shared" si="43"/>
        <v>0</v>
      </c>
      <c r="N75" s="45"/>
      <c r="O75" s="52"/>
      <c r="P75" s="52"/>
      <c r="Q75" s="52"/>
      <c r="R75" s="41"/>
      <c r="S75" s="38"/>
      <c r="T75" s="39">
        <f t="shared" si="44"/>
        <v>0</v>
      </c>
      <c r="U75" s="39">
        <f t="shared" si="45"/>
        <v>0</v>
      </c>
      <c r="W75" s="41">
        <f t="shared" si="46"/>
        <v>0</v>
      </c>
      <c r="Y75" s="41">
        <f t="shared" si="47"/>
        <v>0</v>
      </c>
      <c r="Z75" s="45" t="e">
        <f t="shared" si="48"/>
        <v>#DIV/0!</v>
      </c>
      <c r="AA75" s="41"/>
      <c r="AB75" s="39">
        <f t="shared" si="49"/>
        <v>0</v>
      </c>
    </row>
    <row r="76" spans="1:28" s="46" customFormat="1" ht="27" customHeight="1" collapsed="1" x14ac:dyDescent="0.2">
      <c r="A76" s="53" t="s">
        <v>151</v>
      </c>
      <c r="B76" s="54" t="s">
        <v>152</v>
      </c>
      <c r="C76" s="42" t="s">
        <v>40</v>
      </c>
      <c r="D76" s="43">
        <v>6785.4</v>
      </c>
      <c r="E76" s="43">
        <f t="shared" ref="E76:E82" si="50">F76+G76+H76</f>
        <v>6785.4</v>
      </c>
      <c r="F76" s="43">
        <v>447</v>
      </c>
      <c r="G76" s="43">
        <v>3293.4</v>
      </c>
      <c r="H76" s="43">
        <v>3045</v>
      </c>
      <c r="I76" s="43">
        <v>33205.8464198</v>
      </c>
      <c r="J76" s="51">
        <f t="shared" ref="J76:J82" si="51">F76/E76*I76</f>
        <v>2187.4927564551244</v>
      </c>
      <c r="K76" s="51">
        <f t="shared" ref="K76:K82" si="52">G76/E76*I76</f>
        <v>16116.976832459299</v>
      </c>
      <c r="L76" s="51">
        <f t="shared" ref="L76:L82" si="53">I76-J76-K76</f>
        <v>14901.376830885576</v>
      </c>
      <c r="M76" s="51">
        <f t="shared" si="43"/>
        <v>26420.446419799999</v>
      </c>
      <c r="N76" s="52">
        <f t="shared" ref="N76:Q90" si="54">I76/E76-1</f>
        <v>3.8937198130987118</v>
      </c>
      <c r="O76" s="52">
        <f>J76/F76-1</f>
        <v>3.8937198130987127</v>
      </c>
      <c r="P76" s="52">
        <f>K76/G76-1</f>
        <v>3.8937198130987118</v>
      </c>
      <c r="Q76" s="52">
        <f>L76/H76-1</f>
        <v>3.893719813098711</v>
      </c>
      <c r="R76" s="43" t="s">
        <v>153</v>
      </c>
      <c r="S76" s="38"/>
      <c r="T76" s="39">
        <f t="shared" si="44"/>
        <v>0</v>
      </c>
      <c r="U76" s="39">
        <f t="shared" si="45"/>
        <v>0</v>
      </c>
      <c r="W76" s="43">
        <f t="shared" si="46"/>
        <v>3392.7</v>
      </c>
      <c r="Y76" s="43">
        <f t="shared" si="47"/>
        <v>29813.146419799999</v>
      </c>
      <c r="Z76" s="52">
        <f t="shared" si="48"/>
        <v>8.7874396261974237</v>
      </c>
      <c r="AA76" s="43">
        <v>79194.479263901056</v>
      </c>
      <c r="AB76" s="39">
        <f t="shared" si="49"/>
        <v>-45988.632844101056</v>
      </c>
    </row>
    <row r="77" spans="1:28" s="46" customFormat="1" ht="27" customHeight="1" x14ac:dyDescent="0.2">
      <c r="A77" s="53" t="s">
        <v>154</v>
      </c>
      <c r="B77" s="54" t="s">
        <v>155</v>
      </c>
      <c r="C77" s="42" t="s">
        <v>40</v>
      </c>
      <c r="D77" s="43">
        <v>922.4</v>
      </c>
      <c r="E77" s="43">
        <f t="shared" si="50"/>
        <v>922.4</v>
      </c>
      <c r="F77" s="43">
        <v>61</v>
      </c>
      <c r="G77" s="43">
        <v>447.4</v>
      </c>
      <c r="H77" s="43">
        <v>414</v>
      </c>
      <c r="I77" s="43">
        <v>3385.5125311669999</v>
      </c>
      <c r="J77" s="51">
        <f t="shared" si="51"/>
        <v>223.89013920336836</v>
      </c>
      <c r="K77" s="51">
        <f t="shared" si="52"/>
        <v>1642.1057095014264</v>
      </c>
      <c r="L77" s="51">
        <f t="shared" si="53"/>
        <v>1519.5166824622049</v>
      </c>
      <c r="M77" s="51">
        <f t="shared" si="43"/>
        <v>2463.1125311669998</v>
      </c>
      <c r="N77" s="52">
        <f t="shared" si="54"/>
        <v>2.6703301508748916</v>
      </c>
      <c r="O77" s="52">
        <f t="shared" si="54"/>
        <v>2.6703301508748911</v>
      </c>
      <c r="P77" s="52">
        <f t="shared" si="54"/>
        <v>2.6703301508748916</v>
      </c>
      <c r="Q77" s="52">
        <f t="shared" si="54"/>
        <v>2.6703301508748911</v>
      </c>
      <c r="R77" s="43" t="s">
        <v>68</v>
      </c>
      <c r="S77" s="38"/>
      <c r="T77" s="39">
        <f t="shared" si="44"/>
        <v>0</v>
      </c>
      <c r="U77" s="39">
        <f t="shared" si="45"/>
        <v>0</v>
      </c>
      <c r="W77" s="43">
        <f t="shared" si="46"/>
        <v>461.2</v>
      </c>
      <c r="Y77" s="43">
        <f t="shared" si="47"/>
        <v>2924.3125311670001</v>
      </c>
      <c r="Z77" s="52">
        <f t="shared" si="48"/>
        <v>6.3406603017497831</v>
      </c>
      <c r="AA77" s="43">
        <v>2821.818592694588</v>
      </c>
      <c r="AB77" s="39">
        <f t="shared" si="49"/>
        <v>563.6939384724119</v>
      </c>
    </row>
    <row r="78" spans="1:28" s="46" customFormat="1" ht="21.95" customHeight="1" x14ac:dyDescent="0.2">
      <c r="A78" s="53" t="s">
        <v>156</v>
      </c>
      <c r="B78" s="54" t="s">
        <v>157</v>
      </c>
      <c r="C78" s="42" t="s">
        <v>40</v>
      </c>
      <c r="D78" s="43">
        <v>1158</v>
      </c>
      <c r="E78" s="43">
        <f t="shared" si="50"/>
        <v>1158</v>
      </c>
      <c r="F78" s="43">
        <v>76</v>
      </c>
      <c r="G78" s="43">
        <v>562</v>
      </c>
      <c r="H78" s="43">
        <v>520</v>
      </c>
      <c r="I78" s="43">
        <v>1208.4614652759999</v>
      </c>
      <c r="J78" s="51">
        <f t="shared" si="51"/>
        <v>79.311806011205533</v>
      </c>
      <c r="K78" s="51">
        <f t="shared" si="52"/>
        <v>586.48993392496709</v>
      </c>
      <c r="L78" s="51">
        <f t="shared" si="53"/>
        <v>542.65972533982722</v>
      </c>
      <c r="M78" s="51">
        <f t="shared" si="43"/>
        <v>50.461465275999899</v>
      </c>
      <c r="N78" s="52">
        <f t="shared" si="54"/>
        <v>4.3576394884283109E-2</v>
      </c>
      <c r="O78" s="52">
        <f t="shared" si="54"/>
        <v>4.3576394884283332E-2</v>
      </c>
      <c r="P78" s="52">
        <f t="shared" si="54"/>
        <v>4.3576394884283109E-2</v>
      </c>
      <c r="Q78" s="52">
        <f t="shared" si="54"/>
        <v>4.3576394884283109E-2</v>
      </c>
      <c r="R78" s="51"/>
      <c r="S78" s="38">
        <v>370</v>
      </c>
      <c r="T78" s="39">
        <f t="shared" si="44"/>
        <v>0</v>
      </c>
      <c r="U78" s="39">
        <f t="shared" si="45"/>
        <v>0</v>
      </c>
      <c r="W78" s="43">
        <f t="shared" si="46"/>
        <v>579</v>
      </c>
      <c r="Y78" s="43">
        <f t="shared" si="47"/>
        <v>629.4614652759999</v>
      </c>
      <c r="Z78" s="52">
        <f t="shared" si="48"/>
        <v>1.0871527897685662</v>
      </c>
      <c r="AA78" s="43">
        <v>1561.2780121553997</v>
      </c>
      <c r="AB78" s="39">
        <f t="shared" si="49"/>
        <v>-352.81654687939977</v>
      </c>
    </row>
    <row r="79" spans="1:28" s="46" customFormat="1" ht="27" customHeight="1" x14ac:dyDescent="0.2">
      <c r="A79" s="53" t="s">
        <v>158</v>
      </c>
      <c r="B79" s="54" t="s">
        <v>88</v>
      </c>
      <c r="C79" s="42" t="s">
        <v>40</v>
      </c>
      <c r="D79" s="43">
        <v>3525.6000000000004</v>
      </c>
      <c r="E79" s="43">
        <f t="shared" si="50"/>
        <v>3525.6000000000004</v>
      </c>
      <c r="F79" s="43">
        <v>232.4</v>
      </c>
      <c r="G79" s="43">
        <v>1711.2</v>
      </c>
      <c r="H79" s="43">
        <v>1582</v>
      </c>
      <c r="I79" s="43">
        <v>4086.5442068879997</v>
      </c>
      <c r="J79" s="51">
        <f t="shared" si="51"/>
        <v>269.37624054934508</v>
      </c>
      <c r="K79" s="51">
        <f t="shared" si="52"/>
        <v>1983.4622324786544</v>
      </c>
      <c r="L79" s="51">
        <f t="shared" si="53"/>
        <v>1833.7057338600005</v>
      </c>
      <c r="M79" s="51">
        <f t="shared" si="43"/>
        <v>560.94420688799937</v>
      </c>
      <c r="N79" s="52">
        <f t="shared" si="54"/>
        <v>0.15910602646017669</v>
      </c>
      <c r="O79" s="52">
        <f t="shared" si="54"/>
        <v>0.15910602646017669</v>
      </c>
      <c r="P79" s="52">
        <f t="shared" si="54"/>
        <v>0.15910602646017669</v>
      </c>
      <c r="Q79" s="52">
        <f t="shared" si="54"/>
        <v>0.15910602646017735</v>
      </c>
      <c r="R79" s="43" t="s">
        <v>68</v>
      </c>
      <c r="S79" s="38"/>
      <c r="T79" s="39">
        <f t="shared" si="44"/>
        <v>0</v>
      </c>
      <c r="U79" s="39">
        <f t="shared" si="45"/>
        <v>0</v>
      </c>
      <c r="W79" s="43">
        <f t="shared" si="46"/>
        <v>1762.8000000000002</v>
      </c>
      <c r="Y79" s="43">
        <f t="shared" si="47"/>
        <v>2323.7442068879996</v>
      </c>
      <c r="Z79" s="52">
        <f t="shared" si="48"/>
        <v>1.3182120529203534</v>
      </c>
      <c r="AA79" s="43">
        <v>4062.0039071040001</v>
      </c>
      <c r="AB79" s="39">
        <f t="shared" si="49"/>
        <v>24.540299783999671</v>
      </c>
    </row>
    <row r="80" spans="1:28" s="46" customFormat="1" ht="21.95" customHeight="1" x14ac:dyDescent="0.2">
      <c r="A80" s="53" t="s">
        <v>159</v>
      </c>
      <c r="B80" s="43" t="s">
        <v>160</v>
      </c>
      <c r="C80" s="42" t="s">
        <v>40</v>
      </c>
      <c r="D80" s="43">
        <v>5949.5</v>
      </c>
      <c r="E80" s="43">
        <f t="shared" si="50"/>
        <v>25711</v>
      </c>
      <c r="F80" s="43">
        <v>4307</v>
      </c>
      <c r="G80" s="43">
        <v>9865</v>
      </c>
      <c r="H80" s="43">
        <v>11539</v>
      </c>
      <c r="I80" s="43">
        <v>30025.57466961</v>
      </c>
      <c r="J80" s="51">
        <f t="shared" si="51"/>
        <v>5029.7596399210561</v>
      </c>
      <c r="K80" s="51">
        <f t="shared" si="52"/>
        <v>11520.45016202025</v>
      </c>
      <c r="L80" s="51">
        <f t="shared" si="53"/>
        <v>13475.364867668693</v>
      </c>
      <c r="M80" s="51">
        <f t="shared" si="43"/>
        <v>4314.5746696099995</v>
      </c>
      <c r="N80" s="52">
        <f t="shared" si="54"/>
        <v>0.16781045737660927</v>
      </c>
      <c r="O80" s="52">
        <f t="shared" si="54"/>
        <v>0.16781045737660927</v>
      </c>
      <c r="P80" s="52">
        <f t="shared" si="54"/>
        <v>0.16781045737660927</v>
      </c>
      <c r="Q80" s="52">
        <f t="shared" si="54"/>
        <v>0.16781045737660927</v>
      </c>
      <c r="R80" s="51"/>
      <c r="S80" s="38"/>
      <c r="T80" s="39">
        <f t="shared" si="44"/>
        <v>0</v>
      </c>
      <c r="U80" s="39">
        <f t="shared" si="45"/>
        <v>0</v>
      </c>
      <c r="W80" s="43">
        <f t="shared" si="46"/>
        <v>12855.5</v>
      </c>
      <c r="Y80" s="43">
        <f t="shared" si="47"/>
        <v>17170.07466961</v>
      </c>
      <c r="Z80" s="52">
        <f t="shared" si="48"/>
        <v>1.3356209147532185</v>
      </c>
      <c r="AA80" s="43">
        <v>26717.939094352001</v>
      </c>
      <c r="AB80" s="39">
        <f t="shared" si="49"/>
        <v>3307.6355752579984</v>
      </c>
    </row>
    <row r="81" spans="1:29" s="46" customFormat="1" ht="21.95" customHeight="1" x14ac:dyDescent="0.2">
      <c r="A81" s="53" t="s">
        <v>161</v>
      </c>
      <c r="B81" s="54" t="s">
        <v>46</v>
      </c>
      <c r="C81" s="42" t="s">
        <v>40</v>
      </c>
      <c r="D81" s="43"/>
      <c r="E81" s="43">
        <f t="shared" si="50"/>
        <v>5949.5</v>
      </c>
      <c r="F81" s="43">
        <v>392.4</v>
      </c>
      <c r="G81" s="43">
        <v>2887.1</v>
      </c>
      <c r="H81" s="43">
        <v>2670</v>
      </c>
      <c r="I81" s="43">
        <v>21122.238026357001</v>
      </c>
      <c r="J81" s="51">
        <f t="shared" si="51"/>
        <v>1393.1197918383878</v>
      </c>
      <c r="K81" s="51">
        <f t="shared" si="52"/>
        <v>10249.939222774232</v>
      </c>
      <c r="L81" s="51">
        <f t="shared" si="53"/>
        <v>9479.1790117443816</v>
      </c>
      <c r="M81" s="51">
        <f>I81-E81</f>
        <v>15172.738026357001</v>
      </c>
      <c r="N81" s="52">
        <f t="shared" si="54"/>
        <v>2.5502543115147494</v>
      </c>
      <c r="O81" s="52">
        <f t="shared" si="54"/>
        <v>2.5502543115147498</v>
      </c>
      <c r="P81" s="52">
        <f t="shared" si="54"/>
        <v>2.5502543115147494</v>
      </c>
      <c r="Q81" s="52">
        <f t="shared" si="54"/>
        <v>2.5502543115147498</v>
      </c>
      <c r="R81" s="43" t="s">
        <v>162</v>
      </c>
      <c r="S81" s="38"/>
      <c r="T81" s="39"/>
      <c r="U81" s="39"/>
      <c r="W81" s="43"/>
      <c r="Y81" s="43"/>
      <c r="Z81" s="52"/>
      <c r="AA81" s="43">
        <v>11039.05546135636</v>
      </c>
      <c r="AB81" s="39"/>
    </row>
    <row r="82" spans="1:29" s="46" customFormat="1" ht="21.95" customHeight="1" x14ac:dyDescent="0.2">
      <c r="A82" s="53" t="s">
        <v>163</v>
      </c>
      <c r="B82" s="54" t="s">
        <v>164</v>
      </c>
      <c r="C82" s="42" t="s">
        <v>40</v>
      </c>
      <c r="D82" s="43"/>
      <c r="E82" s="43">
        <f t="shared" si="50"/>
        <v>996</v>
      </c>
      <c r="F82" s="43">
        <v>167</v>
      </c>
      <c r="G82" s="43">
        <v>382</v>
      </c>
      <c r="H82" s="43">
        <v>447</v>
      </c>
      <c r="I82" s="43">
        <v>1653.405795743</v>
      </c>
      <c r="J82" s="51">
        <f t="shared" si="51"/>
        <v>277.22767860349501</v>
      </c>
      <c r="K82" s="51">
        <f t="shared" si="52"/>
        <v>634.13756423074904</v>
      </c>
      <c r="L82" s="51">
        <f t="shared" si="53"/>
        <v>742.04055290875601</v>
      </c>
      <c r="M82" s="51">
        <f>I82-E82</f>
        <v>657.405795743</v>
      </c>
      <c r="N82" s="52">
        <f t="shared" si="54"/>
        <v>0.66004597966164669</v>
      </c>
      <c r="O82" s="52">
        <f t="shared" si="54"/>
        <v>0.66004597966164669</v>
      </c>
      <c r="P82" s="52">
        <f t="shared" si="54"/>
        <v>0.66004597966164669</v>
      </c>
      <c r="Q82" s="52">
        <f t="shared" si="54"/>
        <v>0.66004597966164646</v>
      </c>
      <c r="R82" s="51"/>
      <c r="S82" s="38"/>
      <c r="T82" s="39"/>
      <c r="U82" s="39"/>
      <c r="W82" s="43"/>
      <c r="Y82" s="43"/>
      <c r="Z82" s="52"/>
      <c r="AA82" s="43">
        <v>1636.4292604440002</v>
      </c>
      <c r="AB82" s="39"/>
    </row>
    <row r="83" spans="1:29" s="40" customFormat="1" ht="27" customHeight="1" x14ac:dyDescent="0.2">
      <c r="A83" s="53" t="s">
        <v>165</v>
      </c>
      <c r="B83" s="67" t="s">
        <v>166</v>
      </c>
      <c r="C83" s="68" t="s">
        <v>40</v>
      </c>
      <c r="D83" s="67" t="e">
        <f>SUM(D84:D87)</f>
        <v>#REF!</v>
      </c>
      <c r="E83" s="67">
        <f>SUM(E84:E89)</f>
        <v>1435</v>
      </c>
      <c r="F83" s="67">
        <v>95</v>
      </c>
      <c r="G83" s="67">
        <v>696</v>
      </c>
      <c r="H83" s="67">
        <v>644</v>
      </c>
      <c r="I83" s="67">
        <f>SUM(I84:I89)</f>
        <v>7717.4549048220015</v>
      </c>
      <c r="J83" s="67">
        <f>SUM(J84:J89)</f>
        <v>374.63308877530693</v>
      </c>
      <c r="K83" s="67">
        <f>SUM(K84:K89)</f>
        <v>3877.4888826845759</v>
      </c>
      <c r="L83" s="67">
        <f>SUM(L84:L89)</f>
        <v>3465.3329333621177</v>
      </c>
      <c r="M83" s="67">
        <f>SUM(M84:M89)</f>
        <v>6282.4549048220015</v>
      </c>
      <c r="N83" s="45">
        <f>I83/E83</f>
        <v>5.3780173552766559</v>
      </c>
      <c r="O83" s="49">
        <f t="shared" si="54"/>
        <v>2.9435061976348096</v>
      </c>
      <c r="P83" s="49">
        <f t="shared" si="54"/>
        <v>4.5711047165008276</v>
      </c>
      <c r="Q83" s="49">
        <f t="shared" si="54"/>
        <v>4.380951759879065</v>
      </c>
      <c r="R83" s="43" t="s">
        <v>153</v>
      </c>
      <c r="S83" s="38"/>
      <c r="T83" s="39">
        <f t="shared" si="44"/>
        <v>0</v>
      </c>
      <c r="U83" s="39">
        <f t="shared" si="45"/>
        <v>0</v>
      </c>
      <c r="W83" s="67">
        <f t="shared" si="46"/>
        <v>717.5</v>
      </c>
      <c r="Y83" s="67">
        <f t="shared" si="47"/>
        <v>6999.9549048220015</v>
      </c>
      <c r="Z83" s="45">
        <f t="shared" si="48"/>
        <v>9.7560347105533118</v>
      </c>
      <c r="AA83" s="67">
        <v>4112.7603116222854</v>
      </c>
      <c r="AB83" s="39">
        <f t="shared" si="49"/>
        <v>3604.6945931997161</v>
      </c>
    </row>
    <row r="84" spans="1:29" s="46" customFormat="1" ht="27" customHeight="1" x14ac:dyDescent="0.2">
      <c r="A84" s="53" t="s">
        <v>167</v>
      </c>
      <c r="B84" s="43" t="s">
        <v>168</v>
      </c>
      <c r="C84" s="42" t="s">
        <v>40</v>
      </c>
      <c r="D84" s="43">
        <v>766</v>
      </c>
      <c r="E84" s="43">
        <f t="shared" ref="E84:E89" si="55">F84+G84+H84</f>
        <v>766</v>
      </c>
      <c r="F84" s="43">
        <v>28</v>
      </c>
      <c r="G84" s="43">
        <v>394</v>
      </c>
      <c r="H84" s="43">
        <v>344</v>
      </c>
      <c r="I84" s="43">
        <v>5570.6838968299999</v>
      </c>
      <c r="J84" s="51">
        <f>F84/E84*I84</f>
        <v>203.62813199900785</v>
      </c>
      <c r="K84" s="51">
        <f>G84/E84*I84</f>
        <v>2865.3387145574675</v>
      </c>
      <c r="L84" s="51">
        <f t="shared" ref="L84:L90" si="56">I84-J84-K84</f>
        <v>2501.7170502735248</v>
      </c>
      <c r="M84" s="51">
        <f t="shared" ref="M84:M107" si="57">I84-E84</f>
        <v>4804.6838968299999</v>
      </c>
      <c r="N84" s="52">
        <f t="shared" ref="N84:N90" si="58">I84/E84-1</f>
        <v>6.2724332856788507</v>
      </c>
      <c r="O84" s="52">
        <f t="shared" si="54"/>
        <v>6.2724332856788516</v>
      </c>
      <c r="P84" s="52">
        <f t="shared" si="54"/>
        <v>6.2724332856788516</v>
      </c>
      <c r="Q84" s="52">
        <f t="shared" si="54"/>
        <v>6.2724332856788516</v>
      </c>
      <c r="R84" s="51"/>
      <c r="S84" s="38"/>
      <c r="T84" s="39">
        <f t="shared" si="44"/>
        <v>0</v>
      </c>
      <c r="U84" s="39">
        <f t="shared" si="45"/>
        <v>0</v>
      </c>
      <c r="W84" s="75">
        <f t="shared" si="46"/>
        <v>383</v>
      </c>
      <c r="Y84" s="75">
        <f t="shared" si="47"/>
        <v>5187.6838968299999</v>
      </c>
      <c r="Z84" s="52">
        <f t="shared" si="48"/>
        <v>13.544866571357701</v>
      </c>
      <c r="AA84" s="43">
        <v>791.30592890437163</v>
      </c>
      <c r="AB84" s="39">
        <f t="shared" si="49"/>
        <v>4779.3779679256286</v>
      </c>
    </row>
    <row r="85" spans="1:29" s="46" customFormat="1" ht="21.95" customHeight="1" x14ac:dyDescent="0.2">
      <c r="A85" s="53"/>
      <c r="B85" s="54" t="s">
        <v>169</v>
      </c>
      <c r="C85" s="42" t="s">
        <v>40</v>
      </c>
      <c r="D85" s="43" t="e">
        <v>#REF!</v>
      </c>
      <c r="E85" s="43">
        <f t="shared" si="55"/>
        <v>500</v>
      </c>
      <c r="F85" s="43">
        <v>39</v>
      </c>
      <c r="G85" s="43">
        <v>237</v>
      </c>
      <c r="H85" s="43">
        <v>224</v>
      </c>
      <c r="I85" s="43">
        <v>681.2059063160001</v>
      </c>
      <c r="J85" s="51">
        <v>53.2</v>
      </c>
      <c r="K85" s="51">
        <f>322.3</f>
        <v>322.3</v>
      </c>
      <c r="L85" s="51">
        <f t="shared" si="56"/>
        <v>305.70590631600004</v>
      </c>
      <c r="M85" s="43">
        <f t="shared" si="57"/>
        <v>181.2059063160001</v>
      </c>
      <c r="N85" s="52">
        <f t="shared" si="58"/>
        <v>0.36241181263200017</v>
      </c>
      <c r="O85" s="52">
        <f t="shared" si="54"/>
        <v>0.36410256410256414</v>
      </c>
      <c r="P85" s="52">
        <f t="shared" si="54"/>
        <v>0.35991561181434606</v>
      </c>
      <c r="Q85" s="52">
        <f t="shared" si="54"/>
        <v>0.36475851033928586</v>
      </c>
      <c r="R85" s="43"/>
      <c r="S85" s="38"/>
      <c r="T85" s="39">
        <f t="shared" si="44"/>
        <v>0</v>
      </c>
      <c r="U85" s="39">
        <f t="shared" si="45"/>
        <v>0</v>
      </c>
      <c r="W85" s="43">
        <f t="shared" si="46"/>
        <v>250</v>
      </c>
      <c r="Y85" s="43">
        <f t="shared" si="47"/>
        <v>431.2059063160001</v>
      </c>
      <c r="Z85" s="52">
        <f t="shared" si="48"/>
        <v>1.7248236252640003</v>
      </c>
      <c r="AA85" s="43">
        <v>215.18491433064247</v>
      </c>
      <c r="AB85" s="39">
        <f t="shared" si="49"/>
        <v>466.02099198535763</v>
      </c>
      <c r="AC85" s="76"/>
    </row>
    <row r="86" spans="1:29" s="46" customFormat="1" ht="21.95" customHeight="1" x14ac:dyDescent="0.2">
      <c r="A86" s="48"/>
      <c r="B86" s="54" t="s">
        <v>170</v>
      </c>
      <c r="C86" s="42" t="s">
        <v>40</v>
      </c>
      <c r="D86" s="43">
        <v>500</v>
      </c>
      <c r="E86" s="43">
        <f>F86+G86+H86</f>
        <v>169</v>
      </c>
      <c r="F86" s="43">
        <v>28</v>
      </c>
      <c r="G86" s="43">
        <v>65</v>
      </c>
      <c r="H86" s="43">
        <v>76</v>
      </c>
      <c r="I86" s="43">
        <v>208.90451337600004</v>
      </c>
      <c r="J86" s="51">
        <f>F86/E86*I86</f>
        <v>34.61139866584616</v>
      </c>
      <c r="K86" s="51">
        <f>G86/E86*I86</f>
        <v>80.347889760000015</v>
      </c>
      <c r="L86" s="51">
        <f t="shared" si="56"/>
        <v>93.945224950153857</v>
      </c>
      <c r="M86" s="51">
        <f t="shared" si="57"/>
        <v>39.90451337600004</v>
      </c>
      <c r="N86" s="52">
        <f t="shared" si="58"/>
        <v>0.23612138092307711</v>
      </c>
      <c r="O86" s="52">
        <f t="shared" si="54"/>
        <v>0.23612138092307711</v>
      </c>
      <c r="P86" s="52">
        <f t="shared" si="54"/>
        <v>0.23612138092307711</v>
      </c>
      <c r="Q86" s="52">
        <f t="shared" si="54"/>
        <v>0.23612138092307711</v>
      </c>
      <c r="R86" s="51"/>
      <c r="S86" s="38"/>
      <c r="T86" s="39">
        <f t="shared" si="44"/>
        <v>0</v>
      </c>
      <c r="U86" s="39">
        <f t="shared" si="45"/>
        <v>0</v>
      </c>
      <c r="W86" s="75">
        <f t="shared" si="46"/>
        <v>84.5</v>
      </c>
      <c r="Y86" s="75">
        <f t="shared" si="47"/>
        <v>124.40451337600004</v>
      </c>
      <c r="Z86" s="52">
        <f t="shared" si="48"/>
        <v>1.4722427618461542</v>
      </c>
      <c r="AA86" s="43">
        <v>143</v>
      </c>
      <c r="AB86" s="39">
        <f t="shared" si="49"/>
        <v>65.90451337600004</v>
      </c>
    </row>
    <row r="87" spans="1:29" s="46" customFormat="1" ht="21.95" customHeight="1" x14ac:dyDescent="0.2">
      <c r="A87" s="53"/>
      <c r="B87" s="54" t="s">
        <v>171</v>
      </c>
      <c r="C87" s="42" t="s">
        <v>40</v>
      </c>
      <c r="D87" s="43" t="e">
        <v>#REF!</v>
      </c>
      <c r="E87" s="43">
        <f t="shared" si="55"/>
        <v>0</v>
      </c>
      <c r="F87" s="43">
        <v>0</v>
      </c>
      <c r="G87" s="43">
        <v>0</v>
      </c>
      <c r="H87" s="43">
        <v>0</v>
      </c>
      <c r="I87" s="43">
        <v>1014.2146134119999</v>
      </c>
      <c r="J87" s="51">
        <f>F83/E83*I87</f>
        <v>67.143127717170728</v>
      </c>
      <c r="K87" s="51">
        <f>G83/E83*I87</f>
        <v>491.91175674895607</v>
      </c>
      <c r="L87" s="51">
        <f t="shared" si="56"/>
        <v>455.15972894587316</v>
      </c>
      <c r="M87" s="51">
        <f t="shared" si="57"/>
        <v>1014.2146134119999</v>
      </c>
      <c r="N87" s="77" t="e">
        <f t="shared" si="58"/>
        <v>#DIV/0!</v>
      </c>
      <c r="O87" s="77" t="e">
        <f t="shared" si="54"/>
        <v>#DIV/0!</v>
      </c>
      <c r="P87" s="77" t="e">
        <f t="shared" si="54"/>
        <v>#DIV/0!</v>
      </c>
      <c r="Q87" s="77" t="e">
        <f t="shared" si="54"/>
        <v>#DIV/0!</v>
      </c>
      <c r="R87" s="51"/>
      <c r="S87" s="38">
        <f>SUM(S20:S78)</f>
        <v>631</v>
      </c>
      <c r="T87" s="39">
        <f t="shared" si="44"/>
        <v>0</v>
      </c>
      <c r="U87" s="39">
        <f t="shared" si="45"/>
        <v>0</v>
      </c>
      <c r="W87" s="43">
        <f t="shared" si="46"/>
        <v>0</v>
      </c>
      <c r="Y87" s="43">
        <f t="shared" si="47"/>
        <v>1014.2146134119999</v>
      </c>
      <c r="Z87" s="52" t="e">
        <f t="shared" si="48"/>
        <v>#DIV/0!</v>
      </c>
      <c r="AA87" s="43">
        <v>76.101492528000009</v>
      </c>
      <c r="AB87" s="39">
        <f t="shared" si="49"/>
        <v>938.11312088399995</v>
      </c>
    </row>
    <row r="88" spans="1:29" s="46" customFormat="1" ht="21.95" customHeight="1" x14ac:dyDescent="0.2">
      <c r="A88" s="53"/>
      <c r="B88" s="78" t="s">
        <v>172</v>
      </c>
      <c r="C88" s="42" t="s">
        <v>40</v>
      </c>
      <c r="D88" s="43"/>
      <c r="E88" s="43">
        <f t="shared" si="55"/>
        <v>0</v>
      </c>
      <c r="F88" s="43">
        <v>0</v>
      </c>
      <c r="G88" s="43">
        <v>0</v>
      </c>
      <c r="H88" s="43">
        <v>0</v>
      </c>
      <c r="I88" s="43">
        <v>89.941077512000021</v>
      </c>
      <c r="J88" s="51">
        <f>F83/E83*I88</f>
        <v>5.9542873614216036</v>
      </c>
      <c r="K88" s="51">
        <f>G83/E83*I88</f>
        <v>43.622989511046697</v>
      </c>
      <c r="L88" s="51">
        <f t="shared" si="56"/>
        <v>40.363800639531718</v>
      </c>
      <c r="M88" s="51">
        <f t="shared" si="57"/>
        <v>89.941077512000021</v>
      </c>
      <c r="N88" s="77" t="e">
        <f t="shared" si="58"/>
        <v>#DIV/0!</v>
      </c>
      <c r="O88" s="77" t="e">
        <f t="shared" si="54"/>
        <v>#DIV/0!</v>
      </c>
      <c r="P88" s="77" t="e">
        <f t="shared" si="54"/>
        <v>#DIV/0!</v>
      </c>
      <c r="Q88" s="77" t="e">
        <f t="shared" si="54"/>
        <v>#DIV/0!</v>
      </c>
      <c r="R88" s="51"/>
      <c r="S88" s="38"/>
      <c r="T88" s="39"/>
      <c r="U88" s="39"/>
      <c r="W88" s="43"/>
      <c r="Y88" s="43"/>
      <c r="Z88" s="52"/>
      <c r="AA88" s="43"/>
      <c r="AB88" s="39"/>
    </row>
    <row r="89" spans="1:29" s="46" customFormat="1" ht="27" customHeight="1" x14ac:dyDescent="0.2">
      <c r="A89" s="53"/>
      <c r="B89" s="56" t="s">
        <v>173</v>
      </c>
      <c r="C89" s="42" t="s">
        <v>40</v>
      </c>
      <c r="D89" s="43"/>
      <c r="E89" s="43">
        <f t="shared" si="55"/>
        <v>0</v>
      </c>
      <c r="F89" s="43">
        <v>0</v>
      </c>
      <c r="G89" s="43">
        <v>0</v>
      </c>
      <c r="H89" s="43">
        <v>0</v>
      </c>
      <c r="I89" s="43">
        <v>152.504897376</v>
      </c>
      <c r="J89" s="51">
        <f>F83/E83*I89</f>
        <v>10.096143031860628</v>
      </c>
      <c r="K89" s="51">
        <f>G83/E83*I89</f>
        <v>73.967532107105228</v>
      </c>
      <c r="L89" s="51">
        <f t="shared" si="56"/>
        <v>68.44122223703414</v>
      </c>
      <c r="M89" s="51">
        <f t="shared" si="57"/>
        <v>152.504897376</v>
      </c>
      <c r="N89" s="77" t="e">
        <f t="shared" si="58"/>
        <v>#DIV/0!</v>
      </c>
      <c r="O89" s="77" t="e">
        <f t="shared" si="54"/>
        <v>#DIV/0!</v>
      </c>
      <c r="P89" s="77" t="e">
        <f t="shared" si="54"/>
        <v>#DIV/0!</v>
      </c>
      <c r="Q89" s="77" t="e">
        <f t="shared" si="54"/>
        <v>#DIV/0!</v>
      </c>
      <c r="R89" s="51"/>
      <c r="S89" s="38"/>
      <c r="T89" s="39"/>
      <c r="U89" s="39"/>
      <c r="W89" s="43"/>
      <c r="Y89" s="43"/>
      <c r="Z89" s="52"/>
      <c r="AA89" s="43"/>
      <c r="AB89" s="39"/>
    </row>
    <row r="90" spans="1:29" s="40" customFormat="1" ht="21.95" customHeight="1" x14ac:dyDescent="0.2">
      <c r="A90" s="50" t="s">
        <v>174</v>
      </c>
      <c r="B90" s="79" t="s">
        <v>175</v>
      </c>
      <c r="C90" s="36" t="s">
        <v>33</v>
      </c>
      <c r="D90" s="35">
        <v>1920.1999999999998</v>
      </c>
      <c r="E90" s="35">
        <f>F90+G90+H90</f>
        <v>1920.1999999999998</v>
      </c>
      <c r="F90" s="35">
        <v>127</v>
      </c>
      <c r="G90" s="35">
        <v>931.6</v>
      </c>
      <c r="H90" s="35">
        <v>861.6</v>
      </c>
      <c r="I90" s="35">
        <v>4267.2211565750004</v>
      </c>
      <c r="J90" s="35">
        <f>F90/E90*I90</f>
        <v>282.22950051298051</v>
      </c>
      <c r="K90" s="35">
        <f>G90/E90*I90</f>
        <v>2070.2756116369496</v>
      </c>
      <c r="L90" s="35">
        <f t="shared" si="56"/>
        <v>1914.7160444250703</v>
      </c>
      <c r="M90" s="35">
        <f t="shared" si="57"/>
        <v>2347.0211565750005</v>
      </c>
      <c r="N90" s="37">
        <f t="shared" si="58"/>
        <v>1.2222795315982715</v>
      </c>
      <c r="O90" s="37">
        <f t="shared" si="54"/>
        <v>1.2222795315982715</v>
      </c>
      <c r="P90" s="37">
        <f t="shared" si="54"/>
        <v>1.2222795315982715</v>
      </c>
      <c r="Q90" s="37">
        <f t="shared" si="54"/>
        <v>1.2222795315982711</v>
      </c>
      <c r="R90" s="80" t="s">
        <v>89</v>
      </c>
      <c r="S90" s="38"/>
      <c r="T90" s="39">
        <f t="shared" si="44"/>
        <v>0</v>
      </c>
      <c r="U90" s="39">
        <f t="shared" si="45"/>
        <v>0</v>
      </c>
      <c r="W90" s="35">
        <f t="shared" si="46"/>
        <v>960.09999999999991</v>
      </c>
      <c r="Y90" s="35">
        <f t="shared" si="47"/>
        <v>3307.1211565750004</v>
      </c>
      <c r="Z90" s="47">
        <f t="shared" si="48"/>
        <v>3.444559063196543</v>
      </c>
      <c r="AA90" s="35">
        <v>4156.8541634487337</v>
      </c>
      <c r="AB90" s="39">
        <f t="shared" si="49"/>
        <v>110.36699312626661</v>
      </c>
    </row>
    <row r="91" spans="1:29" s="40" customFormat="1" ht="21.95" customHeight="1" x14ac:dyDescent="0.2">
      <c r="A91" s="50" t="s">
        <v>176</v>
      </c>
      <c r="B91" s="79" t="s">
        <v>177</v>
      </c>
      <c r="C91" s="36" t="s">
        <v>33</v>
      </c>
      <c r="D91" s="35"/>
      <c r="E91" s="35">
        <f>F91+G91+H91</f>
        <v>0</v>
      </c>
      <c r="F91" s="35">
        <v>0</v>
      </c>
      <c r="G91" s="35">
        <v>0</v>
      </c>
      <c r="H91" s="35">
        <v>0</v>
      </c>
      <c r="I91" s="35"/>
      <c r="J91" s="35"/>
      <c r="K91" s="35"/>
      <c r="L91" s="35"/>
      <c r="M91" s="35"/>
      <c r="N91" s="47"/>
      <c r="O91" s="37"/>
      <c r="P91" s="37"/>
      <c r="Q91" s="37"/>
      <c r="R91" s="35"/>
      <c r="S91" s="38"/>
      <c r="T91" s="39"/>
      <c r="U91" s="39"/>
      <c r="W91" s="35"/>
      <c r="Y91" s="35"/>
      <c r="Z91" s="47"/>
      <c r="AA91" s="35"/>
      <c r="AB91" s="39"/>
    </row>
    <row r="92" spans="1:29" s="46" customFormat="1" ht="21.95" customHeight="1" x14ac:dyDescent="0.2">
      <c r="A92" s="34" t="s">
        <v>178</v>
      </c>
      <c r="B92" s="81" t="s">
        <v>179</v>
      </c>
      <c r="C92" s="36" t="s">
        <v>33</v>
      </c>
      <c r="D92" s="35" t="e">
        <f>D59+D20</f>
        <v>#REF!</v>
      </c>
      <c r="E92" s="35">
        <f>E59+E20+E91</f>
        <v>7964455.5999999987</v>
      </c>
      <c r="F92" s="35">
        <f>F59+F20+F91</f>
        <v>824840.2</v>
      </c>
      <c r="G92" s="35">
        <f>G59+G20+G91</f>
        <v>4166903</v>
      </c>
      <c r="H92" s="35">
        <f>H59+H20+H91</f>
        <v>2972712.3999999994</v>
      </c>
      <c r="I92" s="35">
        <f>I20+I59</f>
        <v>8931805.9502709918</v>
      </c>
      <c r="J92" s="35">
        <f>J20+J59</f>
        <v>884962.212790263</v>
      </c>
      <c r="K92" s="35">
        <f>K20+K59</f>
        <v>4686483.482641275</v>
      </c>
      <c r="L92" s="35">
        <f>L20+L59</f>
        <v>3360360.2548394548</v>
      </c>
      <c r="M92" s="35">
        <f t="shared" si="57"/>
        <v>967350.35027099308</v>
      </c>
      <c r="N92" s="37">
        <f t="shared" ref="N92:Q93" si="59">I92/E92-1</f>
        <v>0.12145843970440273</v>
      </c>
      <c r="O92" s="37">
        <f t="shared" si="59"/>
        <v>7.2889285452216068E-2</v>
      </c>
      <c r="P92" s="37">
        <f t="shared" si="59"/>
        <v>0.1246922432898665</v>
      </c>
      <c r="Q92" s="37">
        <f t="shared" si="59"/>
        <v>0.13040207146828453</v>
      </c>
      <c r="R92" s="35"/>
      <c r="S92" s="82"/>
      <c r="T92" s="39">
        <f t="shared" si="44"/>
        <v>0</v>
      </c>
      <c r="U92" s="39">
        <f t="shared" si="45"/>
        <v>0</v>
      </c>
      <c r="V92" s="76"/>
      <c r="W92" s="35">
        <f t="shared" si="46"/>
        <v>3982227.7999999993</v>
      </c>
      <c r="Y92" s="35">
        <f t="shared" si="47"/>
        <v>4949578.1502709929</v>
      </c>
      <c r="Z92" s="47">
        <f t="shared" si="48"/>
        <v>1.2429168794088055</v>
      </c>
      <c r="AA92" s="35">
        <f>AA59+AA20</f>
        <v>9097812.3570497967</v>
      </c>
      <c r="AB92" s="39">
        <f t="shared" si="49"/>
        <v>-166006.40677880496</v>
      </c>
    </row>
    <row r="93" spans="1:29" s="46" customFormat="1" ht="21.95" customHeight="1" x14ac:dyDescent="0.2">
      <c r="A93" s="83" t="s">
        <v>180</v>
      </c>
      <c r="B93" s="84" t="s">
        <v>181</v>
      </c>
      <c r="C93" s="85" t="s">
        <v>33</v>
      </c>
      <c r="D93" s="86">
        <v>132567</v>
      </c>
      <c r="E93" s="86">
        <f>F93+G93+H93</f>
        <v>132567</v>
      </c>
      <c r="F93" s="86">
        <f t="shared" ref="F93:L93" si="60">F100-F92</f>
        <v>8740</v>
      </c>
      <c r="G93" s="86">
        <f t="shared" si="60"/>
        <v>64333</v>
      </c>
      <c r="H93" s="86">
        <f t="shared" si="60"/>
        <v>59494</v>
      </c>
      <c r="I93" s="86">
        <f>I100-I92</f>
        <v>-1850850.4937013118</v>
      </c>
      <c r="J93" s="86">
        <f t="shared" si="60"/>
        <v>-182504.67834026297</v>
      </c>
      <c r="K93" s="86">
        <f t="shared" si="60"/>
        <v>-831939.62024127506</v>
      </c>
      <c r="L93" s="86">
        <f t="shared" si="60"/>
        <v>-836406.1951197749</v>
      </c>
      <c r="M93" s="86">
        <f t="shared" si="57"/>
        <v>-1983417.4937013118</v>
      </c>
      <c r="N93" s="87">
        <f t="shared" si="59"/>
        <v>-14.961623131709338</v>
      </c>
      <c r="O93" s="87">
        <f t="shared" si="59"/>
        <v>-21.881542144194846</v>
      </c>
      <c r="P93" s="87">
        <f t="shared" si="59"/>
        <v>-13.93177094556876</v>
      </c>
      <c r="Q93" s="87">
        <f t="shared" si="59"/>
        <v>-15.05866465727258</v>
      </c>
      <c r="R93" s="86"/>
      <c r="S93" s="82"/>
      <c r="T93" s="39">
        <f t="shared" si="44"/>
        <v>0</v>
      </c>
      <c r="U93" s="39">
        <f t="shared" si="45"/>
        <v>0</v>
      </c>
      <c r="V93" s="76"/>
      <c r="W93" s="86">
        <f t="shared" si="46"/>
        <v>66283.5</v>
      </c>
      <c r="Y93" s="86">
        <f t="shared" si="47"/>
        <v>-1917133.9937013118</v>
      </c>
      <c r="Z93" s="87">
        <f t="shared" si="48"/>
        <v>-28.923246263418676</v>
      </c>
      <c r="AA93" s="86">
        <v>992892.07583116461</v>
      </c>
      <c r="AB93" s="39">
        <f t="shared" si="49"/>
        <v>-2843742.5695324764</v>
      </c>
      <c r="AC93" s="76"/>
    </row>
    <row r="94" spans="1:29" s="46" customFormat="1" ht="21.95" customHeight="1" x14ac:dyDescent="0.2">
      <c r="A94" s="83"/>
      <c r="B94" s="84" t="s">
        <v>150</v>
      </c>
      <c r="C94" s="85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8"/>
      <c r="O94" s="88"/>
      <c r="P94" s="88"/>
      <c r="Q94" s="88"/>
      <c r="R94" s="86"/>
      <c r="S94" s="82"/>
      <c r="T94" s="39"/>
      <c r="U94" s="39"/>
      <c r="V94" s="76"/>
      <c r="W94" s="86"/>
      <c r="Y94" s="86"/>
      <c r="Z94" s="87"/>
      <c r="AA94" s="86"/>
      <c r="AB94" s="39"/>
      <c r="AC94" s="76"/>
    </row>
    <row r="95" spans="1:29" s="46" customFormat="1" ht="21.95" customHeight="1" x14ac:dyDescent="0.2">
      <c r="A95" s="83" t="s">
        <v>182</v>
      </c>
      <c r="B95" s="84" t="s">
        <v>183</v>
      </c>
      <c r="C95" s="85" t="s">
        <v>33</v>
      </c>
      <c r="D95" s="86"/>
      <c r="E95" s="86"/>
      <c r="F95" s="86"/>
      <c r="G95" s="86"/>
      <c r="H95" s="86"/>
      <c r="I95" s="86">
        <f>I93-I96-I97-I98</f>
        <v>-1052623.4937013118</v>
      </c>
      <c r="J95" s="86">
        <f>J93-J96-J97-J98</f>
        <v>-182504.67834026297</v>
      </c>
      <c r="K95" s="86">
        <f>K93-K96-K97-K98</f>
        <v>-831939.62024127506</v>
      </c>
      <c r="L95" s="86">
        <f>L93-L96-L97-L98</f>
        <v>-38179.1951197749</v>
      </c>
      <c r="M95" s="86"/>
      <c r="N95" s="88"/>
      <c r="O95" s="88"/>
      <c r="P95" s="88"/>
      <c r="Q95" s="88"/>
      <c r="R95" s="86"/>
      <c r="S95" s="82"/>
      <c r="T95" s="39"/>
      <c r="U95" s="39"/>
      <c r="V95" s="76"/>
      <c r="W95" s="86"/>
      <c r="Y95" s="86"/>
      <c r="Z95" s="87"/>
      <c r="AA95" s="86"/>
      <c r="AB95" s="39"/>
      <c r="AC95" s="76"/>
    </row>
    <row r="96" spans="1:29" s="46" customFormat="1" ht="27" customHeight="1" x14ac:dyDescent="0.2">
      <c r="A96" s="83" t="s">
        <v>184</v>
      </c>
      <c r="B96" s="84" t="s">
        <v>185</v>
      </c>
      <c r="C96" s="85" t="s">
        <v>33</v>
      </c>
      <c r="D96" s="86"/>
      <c r="E96" s="86"/>
      <c r="F96" s="86"/>
      <c r="G96" s="86"/>
      <c r="H96" s="86"/>
      <c r="I96" s="86">
        <f>L96</f>
        <v>-381523</v>
      </c>
      <c r="J96" s="86"/>
      <c r="K96" s="86"/>
      <c r="L96" s="86">
        <f>-H101</f>
        <v>-381523</v>
      </c>
      <c r="M96" s="86"/>
      <c r="N96" s="88"/>
      <c r="O96" s="88"/>
      <c r="P96" s="88"/>
      <c r="Q96" s="88"/>
      <c r="R96" s="86"/>
      <c r="S96" s="82"/>
      <c r="T96" s="39"/>
      <c r="U96" s="39"/>
      <c r="V96" s="76"/>
      <c r="W96" s="86"/>
      <c r="Y96" s="86"/>
      <c r="Z96" s="87"/>
      <c r="AA96" s="86"/>
      <c r="AB96" s="39"/>
    </row>
    <row r="97" spans="1:28" s="46" customFormat="1" ht="27" customHeight="1" x14ac:dyDescent="0.2">
      <c r="A97" s="83" t="s">
        <v>186</v>
      </c>
      <c r="B97" s="84" t="s">
        <v>187</v>
      </c>
      <c r="C97" s="85" t="s">
        <v>33</v>
      </c>
      <c r="D97" s="86"/>
      <c r="E97" s="86"/>
      <c r="F97" s="86"/>
      <c r="G97" s="86"/>
      <c r="H97" s="86"/>
      <c r="I97" s="86">
        <f>L97</f>
        <v>-287056</v>
      </c>
      <c r="J97" s="86"/>
      <c r="K97" s="86"/>
      <c r="L97" s="86">
        <f>-H102</f>
        <v>-287056</v>
      </c>
      <c r="M97" s="86"/>
      <c r="N97" s="88"/>
      <c r="O97" s="88"/>
      <c r="P97" s="88"/>
      <c r="Q97" s="88"/>
      <c r="R97" s="86"/>
      <c r="S97" s="82"/>
      <c r="T97" s="39"/>
      <c r="U97" s="39"/>
      <c r="V97" s="76"/>
      <c r="W97" s="86"/>
      <c r="Y97" s="86"/>
      <c r="Z97" s="87"/>
      <c r="AA97" s="86"/>
      <c r="AB97" s="39"/>
    </row>
    <row r="98" spans="1:28" s="46" customFormat="1" ht="27" customHeight="1" x14ac:dyDescent="0.2">
      <c r="A98" s="83" t="s">
        <v>188</v>
      </c>
      <c r="B98" s="84" t="s">
        <v>189</v>
      </c>
      <c r="C98" s="85" t="s">
        <v>33</v>
      </c>
      <c r="D98" s="86"/>
      <c r="E98" s="86"/>
      <c r="F98" s="86"/>
      <c r="G98" s="86"/>
      <c r="H98" s="86"/>
      <c r="I98" s="86">
        <f>L98</f>
        <v>-129648</v>
      </c>
      <c r="J98" s="86"/>
      <c r="K98" s="86"/>
      <c r="L98" s="86">
        <f>-H103</f>
        <v>-129648</v>
      </c>
      <c r="M98" s="86"/>
      <c r="N98" s="88"/>
      <c r="O98" s="88"/>
      <c r="P98" s="88"/>
      <c r="Q98" s="88"/>
      <c r="R98" s="86"/>
      <c r="S98" s="82"/>
      <c r="T98" s="39"/>
      <c r="U98" s="39"/>
      <c r="V98" s="76"/>
      <c r="W98" s="86"/>
      <c r="Y98" s="86"/>
      <c r="Z98" s="87"/>
      <c r="AA98" s="86"/>
      <c r="AB98" s="39"/>
    </row>
    <row r="99" spans="1:28" s="46" customFormat="1" ht="27" customHeight="1" x14ac:dyDescent="0.2">
      <c r="A99" s="83" t="s">
        <v>190</v>
      </c>
      <c r="B99" s="84" t="s">
        <v>191</v>
      </c>
      <c r="C99" s="85" t="s">
        <v>33</v>
      </c>
      <c r="D99" s="86"/>
      <c r="E99" s="149">
        <f>77314291</f>
        <v>77314291</v>
      </c>
      <c r="F99" s="150"/>
      <c r="G99" s="150"/>
      <c r="H99" s="151"/>
      <c r="I99" s="149">
        <f>E99</f>
        <v>77314291</v>
      </c>
      <c r="J99" s="150"/>
      <c r="K99" s="150"/>
      <c r="L99" s="151"/>
      <c r="M99" s="86"/>
      <c r="N99" s="88"/>
      <c r="O99" s="88"/>
      <c r="P99" s="88"/>
      <c r="Q99" s="88"/>
      <c r="R99" s="86"/>
      <c r="S99" s="82"/>
      <c r="T99" s="39"/>
      <c r="U99" s="39"/>
      <c r="V99" s="76"/>
      <c r="W99" s="86"/>
      <c r="Y99" s="86"/>
      <c r="Z99" s="87"/>
      <c r="AA99" s="86"/>
      <c r="AB99" s="39"/>
    </row>
    <row r="100" spans="1:28" s="46" customFormat="1" ht="21.95" customHeight="1" x14ac:dyDescent="0.2">
      <c r="A100" s="89" t="s">
        <v>192</v>
      </c>
      <c r="B100" s="90" t="s">
        <v>193</v>
      </c>
      <c r="C100" s="91" t="s">
        <v>33</v>
      </c>
      <c r="D100" s="92">
        <f>D106</f>
        <v>7298795.5999999996</v>
      </c>
      <c r="E100" s="92">
        <f>E92+E93</f>
        <v>8097022.5999999987</v>
      </c>
      <c r="F100" s="92">
        <f>F106</f>
        <v>833580.2</v>
      </c>
      <c r="G100" s="92">
        <f>G106</f>
        <v>4231236</v>
      </c>
      <c r="H100" s="92">
        <v>3032206.3999999994</v>
      </c>
      <c r="I100" s="92">
        <f>J100+K100+L100</f>
        <v>7080955.45656968</v>
      </c>
      <c r="J100" s="92">
        <f>J106</f>
        <v>702457.53445000004</v>
      </c>
      <c r="K100" s="92">
        <f>K106</f>
        <v>3854543.8624</v>
      </c>
      <c r="L100" s="92">
        <f>L106</f>
        <v>2523954.0597196799</v>
      </c>
      <c r="M100" s="92">
        <f t="shared" si="57"/>
        <v>-1016067.1434303187</v>
      </c>
      <c r="N100" s="93">
        <f>I100/E100-1</f>
        <v>-0.12548651444177994</v>
      </c>
      <c r="O100" s="93">
        <f>J100/F100-1</f>
        <v>-0.15730059993027656</v>
      </c>
      <c r="P100" s="93">
        <f>K100/G100-1</f>
        <v>-8.9026501381629375E-2</v>
      </c>
      <c r="Q100" s="93">
        <f>L100/H100-1</f>
        <v>-0.16761798942193373</v>
      </c>
      <c r="R100" s="92"/>
      <c r="S100" s="82"/>
      <c r="T100" s="39">
        <f t="shared" si="44"/>
        <v>0</v>
      </c>
      <c r="U100" s="39">
        <f t="shared" si="45"/>
        <v>0</v>
      </c>
      <c r="V100" s="76"/>
      <c r="W100" s="92">
        <f t="shared" si="46"/>
        <v>4048511.2999999993</v>
      </c>
      <c r="Y100" s="92">
        <f t="shared" si="47"/>
        <v>3032444.1565696807</v>
      </c>
      <c r="Z100" s="94">
        <f t="shared" si="48"/>
        <v>0.74902697111644012</v>
      </c>
      <c r="AA100" s="92">
        <v>7172400.8037430011</v>
      </c>
      <c r="AB100" s="39">
        <f t="shared" si="49"/>
        <v>-91445.347173321061</v>
      </c>
    </row>
    <row r="101" spans="1:28" s="101" customFormat="1" ht="27" customHeight="1" x14ac:dyDescent="0.2">
      <c r="A101" s="89" t="s">
        <v>194</v>
      </c>
      <c r="B101" s="95" t="s">
        <v>195</v>
      </c>
      <c r="C101" s="96" t="s">
        <v>33</v>
      </c>
      <c r="D101" s="97"/>
      <c r="E101" s="97">
        <f>F101+G101+H101</f>
        <v>381523</v>
      </c>
      <c r="F101" s="97"/>
      <c r="G101" s="97"/>
      <c r="H101" s="97">
        <v>381523</v>
      </c>
      <c r="I101" s="97"/>
      <c r="J101" s="97"/>
      <c r="K101" s="97"/>
      <c r="L101" s="97"/>
      <c r="M101" s="97"/>
      <c r="N101" s="93">
        <f t="shared" ref="N101:Q107" si="61">I101/E101-1</f>
        <v>-1</v>
      </c>
      <c r="O101" s="98"/>
      <c r="P101" s="98"/>
      <c r="Q101" s="98">
        <f>L101/H101</f>
        <v>0</v>
      </c>
      <c r="R101" s="97"/>
      <c r="S101" s="82"/>
      <c r="T101" s="99"/>
      <c r="U101" s="99"/>
      <c r="V101" s="100"/>
      <c r="W101" s="97"/>
      <c r="Y101" s="97"/>
      <c r="Z101" s="102"/>
      <c r="AA101" s="97"/>
      <c r="AB101" s="99"/>
    </row>
    <row r="102" spans="1:28" s="101" customFormat="1" ht="27" customHeight="1" x14ac:dyDescent="0.2">
      <c r="A102" s="89" t="s">
        <v>196</v>
      </c>
      <c r="B102" s="90" t="s">
        <v>187</v>
      </c>
      <c r="C102" s="96" t="s">
        <v>33</v>
      </c>
      <c r="D102" s="97"/>
      <c r="E102" s="97">
        <f>F102+G102+H102</f>
        <v>287056</v>
      </c>
      <c r="F102" s="97"/>
      <c r="G102" s="97"/>
      <c r="H102" s="97">
        <v>287056</v>
      </c>
      <c r="I102" s="97"/>
      <c r="J102" s="97"/>
      <c r="K102" s="97"/>
      <c r="L102" s="97"/>
      <c r="M102" s="97"/>
      <c r="N102" s="93">
        <f t="shared" si="61"/>
        <v>-1</v>
      </c>
      <c r="O102" s="98"/>
      <c r="P102" s="98"/>
      <c r="Q102" s="98"/>
      <c r="R102" s="97"/>
      <c r="S102" s="82"/>
      <c r="T102" s="99"/>
      <c r="U102" s="99"/>
      <c r="V102" s="100"/>
      <c r="W102" s="97"/>
      <c r="Y102" s="97"/>
      <c r="Z102" s="102"/>
      <c r="AA102" s="97"/>
      <c r="AB102" s="99"/>
    </row>
    <row r="103" spans="1:28" s="101" customFormat="1" ht="27" customHeight="1" x14ac:dyDescent="0.2">
      <c r="A103" s="89" t="s">
        <v>197</v>
      </c>
      <c r="B103" s="90" t="s">
        <v>189</v>
      </c>
      <c r="C103" s="96" t="s">
        <v>33</v>
      </c>
      <c r="D103" s="97"/>
      <c r="E103" s="97">
        <f>F103+G103+H103</f>
        <v>129648</v>
      </c>
      <c r="F103" s="97"/>
      <c r="G103" s="97"/>
      <c r="H103" s="97">
        <v>129648</v>
      </c>
      <c r="I103" s="97"/>
      <c r="J103" s="97"/>
      <c r="K103" s="97"/>
      <c r="L103" s="97"/>
      <c r="M103" s="97"/>
      <c r="N103" s="93">
        <f t="shared" si="61"/>
        <v>-1</v>
      </c>
      <c r="O103" s="98"/>
      <c r="P103" s="98"/>
      <c r="Q103" s="98"/>
      <c r="R103" s="97"/>
      <c r="S103" s="82"/>
      <c r="T103" s="99"/>
      <c r="U103" s="99"/>
      <c r="V103" s="100"/>
      <c r="W103" s="97"/>
      <c r="Y103" s="97"/>
      <c r="Z103" s="102"/>
      <c r="AA103" s="97"/>
      <c r="AB103" s="99"/>
    </row>
    <row r="104" spans="1:28" s="46" customFormat="1" ht="21.95" customHeight="1" x14ac:dyDescent="0.2">
      <c r="A104" s="103" t="s">
        <v>198</v>
      </c>
      <c r="B104" s="90" t="s">
        <v>199</v>
      </c>
      <c r="C104" s="91" t="s">
        <v>33</v>
      </c>
      <c r="D104" s="92"/>
      <c r="E104" s="92">
        <f>F104+G104+H104</f>
        <v>7298795.5999999996</v>
      </c>
      <c r="F104" s="92">
        <v>833580.2</v>
      </c>
      <c r="G104" s="92">
        <v>4231236</v>
      </c>
      <c r="H104" s="92">
        <v>2233979.3999999994</v>
      </c>
      <c r="I104" s="92">
        <f>J104+K104+L104</f>
        <v>7080955.45656968</v>
      </c>
      <c r="J104" s="92">
        <f>J100</f>
        <v>702457.53445000004</v>
      </c>
      <c r="K104" s="92">
        <f>K100</f>
        <v>3854543.8624</v>
      </c>
      <c r="L104" s="92">
        <f>L100-L101</f>
        <v>2523954.0597196799</v>
      </c>
      <c r="M104" s="92">
        <f t="shared" si="57"/>
        <v>-217840.14343031961</v>
      </c>
      <c r="N104" s="93">
        <f t="shared" si="61"/>
        <v>-2.9846039726104889E-2</v>
      </c>
      <c r="O104" s="93">
        <f t="shared" si="61"/>
        <v>-0.15730059993027656</v>
      </c>
      <c r="P104" s="93">
        <f t="shared" si="61"/>
        <v>-8.9026501381629375E-2</v>
      </c>
      <c r="Q104" s="93">
        <f t="shared" si="61"/>
        <v>0.12980185033025848</v>
      </c>
      <c r="R104" s="92"/>
      <c r="S104" s="82"/>
      <c r="T104" s="39"/>
      <c r="U104" s="39"/>
      <c r="V104" s="76"/>
      <c r="W104" s="92"/>
      <c r="Y104" s="92"/>
      <c r="Z104" s="94"/>
      <c r="AA104" s="92"/>
      <c r="AB104" s="39"/>
    </row>
    <row r="105" spans="1:28" s="46" customFormat="1" ht="21.95" customHeight="1" x14ac:dyDescent="0.2">
      <c r="A105" s="142" t="s">
        <v>200</v>
      </c>
      <c r="B105" s="143" t="s">
        <v>201</v>
      </c>
      <c r="C105" s="91" t="s">
        <v>202</v>
      </c>
      <c r="D105" s="106">
        <v>3118.9530000000004</v>
      </c>
      <c r="E105" s="106">
        <f>F105+G105+H105</f>
        <v>3118.9530000000004</v>
      </c>
      <c r="F105" s="106">
        <v>205.631</v>
      </c>
      <c r="G105" s="106">
        <v>898.428</v>
      </c>
      <c r="H105" s="106">
        <v>2014.8940000000002</v>
      </c>
      <c r="I105" s="107">
        <f>J105+K105+L105</f>
        <v>3076.0827279999999</v>
      </c>
      <c r="J105" s="108">
        <v>173.285</v>
      </c>
      <c r="K105" s="108">
        <v>818.44399999999996</v>
      </c>
      <c r="L105" s="108">
        <v>2084.353728</v>
      </c>
      <c r="M105" s="92">
        <f t="shared" si="57"/>
        <v>-42.870272000000568</v>
      </c>
      <c r="N105" s="93">
        <f t="shared" si="61"/>
        <v>-1.3745084327978163E-2</v>
      </c>
      <c r="O105" s="93">
        <f t="shared" si="61"/>
        <v>-0.15730118513259195</v>
      </c>
      <c r="P105" s="93">
        <f t="shared" si="61"/>
        <v>-8.9026610924859861E-2</v>
      </c>
      <c r="Q105" s="93">
        <f t="shared" si="61"/>
        <v>3.4473142507744692E-2</v>
      </c>
      <c r="R105" s="92"/>
      <c r="S105" s="82"/>
      <c r="T105" s="39">
        <f t="shared" si="44"/>
        <v>0</v>
      </c>
      <c r="U105" s="39">
        <f t="shared" si="45"/>
        <v>0</v>
      </c>
      <c r="V105" s="76"/>
      <c r="W105" s="106">
        <f t="shared" si="46"/>
        <v>1559.4765000000002</v>
      </c>
      <c r="Y105" s="106">
        <f t="shared" si="47"/>
        <v>1516.6062279999996</v>
      </c>
      <c r="Z105" s="94">
        <f t="shared" si="48"/>
        <v>0.97250983134404367</v>
      </c>
      <c r="AA105" s="106">
        <v>3073.6718119999996</v>
      </c>
      <c r="AB105" s="39">
        <f t="shared" si="49"/>
        <v>2.4109160000002703</v>
      </c>
    </row>
    <row r="106" spans="1:28" s="46" customFormat="1" ht="21.95" customHeight="1" x14ac:dyDescent="0.2">
      <c r="A106" s="142"/>
      <c r="B106" s="143"/>
      <c r="C106" s="91" t="s">
        <v>33</v>
      </c>
      <c r="D106" s="106">
        <v>7298795.5999999996</v>
      </c>
      <c r="E106" s="92">
        <f>E104</f>
        <v>7298795.5999999996</v>
      </c>
      <c r="F106" s="92">
        <f>F105*F107</f>
        <v>833580.2</v>
      </c>
      <c r="G106" s="92">
        <f>G105*G107</f>
        <v>4231236</v>
      </c>
      <c r="H106" s="92">
        <f>H105*H107</f>
        <v>2233979.3999999994</v>
      </c>
      <c r="I106" s="109">
        <f>J106+K106+L106</f>
        <v>7080955.45656968</v>
      </c>
      <c r="J106" s="97">
        <v>702457.53445000004</v>
      </c>
      <c r="K106" s="97">
        <v>3854543.8624</v>
      </c>
      <c r="L106" s="97">
        <v>2523954.0597196799</v>
      </c>
      <c r="M106" s="92">
        <f t="shared" si="57"/>
        <v>-217840.14343031961</v>
      </c>
      <c r="N106" s="93">
        <f t="shared" si="61"/>
        <v>-2.9846039726104889E-2</v>
      </c>
      <c r="O106" s="93">
        <f t="shared" si="61"/>
        <v>-0.15730059993027656</v>
      </c>
      <c r="P106" s="93">
        <f t="shared" si="61"/>
        <v>-8.9026501381629375E-2</v>
      </c>
      <c r="Q106" s="93">
        <f t="shared" si="61"/>
        <v>0.12980185033025848</v>
      </c>
      <c r="R106" s="92"/>
      <c r="S106" s="82"/>
      <c r="T106" s="39">
        <f t="shared" si="44"/>
        <v>0</v>
      </c>
      <c r="U106" s="39">
        <f t="shared" si="45"/>
        <v>0</v>
      </c>
      <c r="V106" s="76"/>
      <c r="W106" s="86">
        <f t="shared" si="46"/>
        <v>3649397.8</v>
      </c>
      <c r="Y106" s="86">
        <f t="shared" si="47"/>
        <v>3431557.6565696802</v>
      </c>
      <c r="Z106" s="87">
        <f t="shared" si="48"/>
        <v>0.94030792054779022</v>
      </c>
      <c r="AA106" s="86">
        <v>7172400.8037430011</v>
      </c>
      <c r="AB106" s="39">
        <f t="shared" si="49"/>
        <v>-91445.347173321061</v>
      </c>
    </row>
    <row r="107" spans="1:28" s="113" customFormat="1" ht="21.95" customHeight="1" x14ac:dyDescent="0.2">
      <c r="A107" s="103" t="s">
        <v>203</v>
      </c>
      <c r="B107" s="110" t="s">
        <v>204</v>
      </c>
      <c r="C107" s="111" t="s">
        <v>205</v>
      </c>
      <c r="D107" s="110">
        <f>(D106/D105)</f>
        <v>2340.1428620437687</v>
      </c>
      <c r="E107" s="110">
        <f>E106/E105</f>
        <v>2340.1428620437687</v>
      </c>
      <c r="F107" s="110">
        <v>4053.7671849088902</v>
      </c>
      <c r="G107" s="110">
        <v>4709.5994336774902</v>
      </c>
      <c r="H107" s="110">
        <v>1108.7329656051381</v>
      </c>
      <c r="I107" s="110">
        <f>I106/I105</f>
        <v>2301.9392138304288</v>
      </c>
      <c r="J107" s="110">
        <f>J106/J105</f>
        <v>4053.7700000000004</v>
      </c>
      <c r="K107" s="110">
        <f>K106/K105</f>
        <v>4709.6000000000004</v>
      </c>
      <c r="L107" s="110">
        <f>L106/L105</f>
        <v>1210.9048602520502</v>
      </c>
      <c r="M107" s="112">
        <f t="shared" si="57"/>
        <v>-38.203648213339875</v>
      </c>
      <c r="N107" s="93">
        <f t="shared" si="61"/>
        <v>-1.6325348692589947E-2</v>
      </c>
      <c r="O107" s="93">
        <f t="shared" si="61"/>
        <v>6.9443827976911621E-7</v>
      </c>
      <c r="P107" s="93">
        <f t="shared" si="61"/>
        <v>1.2024855156056447E-7</v>
      </c>
      <c r="Q107" s="93">
        <f t="shared" si="61"/>
        <v>9.2151940833785417E-2</v>
      </c>
      <c r="R107" s="112"/>
      <c r="S107" s="82"/>
      <c r="T107" s="39">
        <f t="shared" si="44"/>
        <v>7531.95672214775</v>
      </c>
      <c r="U107" s="39">
        <f t="shared" si="45"/>
        <v>7672.3356464216231</v>
      </c>
      <c r="V107" s="76"/>
      <c r="W107" s="110">
        <f t="shared" si="46"/>
        <v>1170.0714310218843</v>
      </c>
      <c r="Y107" s="110">
        <f t="shared" si="47"/>
        <v>1131.8677828085445</v>
      </c>
      <c r="Z107" s="94">
        <f t="shared" si="48"/>
        <v>0.96734930261482011</v>
      </c>
      <c r="AA107" s="114">
        <f>AA106/AA105</f>
        <v>2333.4959756409421</v>
      </c>
      <c r="AB107" s="39">
        <f t="shared" si="49"/>
        <v>-31.556761810513308</v>
      </c>
    </row>
    <row r="108" spans="1:28" s="40" customFormat="1" x14ac:dyDescent="0.2">
      <c r="A108" s="115"/>
      <c r="C108" s="115"/>
      <c r="D108" s="115"/>
      <c r="E108" s="116"/>
      <c r="F108" s="116"/>
      <c r="G108" s="116"/>
      <c r="H108" s="116"/>
      <c r="I108" s="117"/>
      <c r="J108" s="118"/>
      <c r="K108" s="116"/>
      <c r="L108" s="116"/>
      <c r="S108" s="119"/>
      <c r="W108" s="115"/>
      <c r="Y108" s="115"/>
      <c r="AA108" s="115"/>
    </row>
    <row r="109" spans="1:28" s="40" customFormat="1" x14ac:dyDescent="0.2">
      <c r="A109" s="115"/>
      <c r="C109" s="115"/>
      <c r="D109" s="120"/>
      <c r="E109" s="118"/>
      <c r="F109" s="118"/>
      <c r="G109" s="118"/>
      <c r="H109" s="118"/>
      <c r="I109" s="121"/>
      <c r="J109" s="118">
        <f>J107-F107</f>
        <v>2.8150911102784448E-3</v>
      </c>
      <c r="K109" s="118">
        <f>K107-G107</f>
        <v>5.6632251016708324E-4</v>
      </c>
      <c r="L109" s="118">
        <f>L107-H107</f>
        <v>102.17189464691205</v>
      </c>
      <c r="S109" s="119"/>
      <c r="W109" s="120"/>
      <c r="Y109" s="120"/>
      <c r="AA109" s="120"/>
    </row>
    <row r="110" spans="1:28" s="40" customFormat="1" ht="15.75" x14ac:dyDescent="0.2">
      <c r="A110" s="115"/>
      <c r="B110" s="122" t="s">
        <v>206</v>
      </c>
      <c r="C110" s="115"/>
      <c r="D110" s="120"/>
      <c r="E110" s="120"/>
      <c r="F110" s="120"/>
      <c r="G110" s="120"/>
      <c r="H110" s="120"/>
      <c r="I110" s="118">
        <v>0</v>
      </c>
      <c r="J110" s="120"/>
      <c r="K110" s="120"/>
      <c r="L110" s="120"/>
      <c r="S110" s="119"/>
      <c r="W110" s="120"/>
      <c r="Y110" s="120"/>
      <c r="AA110" s="120"/>
    </row>
    <row r="111" spans="1:28" s="40" customFormat="1" ht="15.75" x14ac:dyDescent="0.2">
      <c r="B111" s="122" t="s">
        <v>207</v>
      </c>
      <c r="I111" s="118">
        <v>0</v>
      </c>
      <c r="J111" s="123"/>
      <c r="L111" s="123"/>
      <c r="S111" s="119"/>
    </row>
    <row r="112" spans="1:28" s="40" customFormat="1" ht="15.75" x14ac:dyDescent="0.2">
      <c r="B112" s="122" t="s">
        <v>208</v>
      </c>
      <c r="I112" s="120"/>
      <c r="J112" s="123"/>
      <c r="L112" s="124"/>
      <c r="S112" s="119"/>
    </row>
    <row r="113" spans="1:27" s="40" customFormat="1" ht="15.75" x14ac:dyDescent="0.2">
      <c r="B113" s="122" t="s">
        <v>209</v>
      </c>
      <c r="C113" s="125" t="s">
        <v>210</v>
      </c>
      <c r="J113" s="123"/>
      <c r="S113" s="119"/>
    </row>
    <row r="114" spans="1:27" s="40" customFormat="1" ht="15.75" x14ac:dyDescent="0.2">
      <c r="B114" s="122" t="s">
        <v>211</v>
      </c>
      <c r="J114" s="123"/>
      <c r="L114" s="115"/>
      <c r="S114" s="119"/>
    </row>
    <row r="115" spans="1:27" s="40" customFormat="1" ht="15.75" x14ac:dyDescent="0.2">
      <c r="B115" s="122"/>
      <c r="J115" s="123"/>
      <c r="L115" s="115"/>
      <c r="S115" s="119"/>
    </row>
    <row r="116" spans="1:27" s="46" customFormat="1" ht="15.75" x14ac:dyDescent="0.2">
      <c r="A116" s="40"/>
      <c r="C116" s="122" t="s">
        <v>212</v>
      </c>
      <c r="D116" s="40"/>
      <c r="E116" s="40"/>
      <c r="F116" s="40"/>
      <c r="G116" s="40"/>
      <c r="H116" s="40"/>
      <c r="I116" s="40"/>
      <c r="J116" s="123"/>
      <c r="K116" s="40"/>
      <c r="S116" s="126"/>
      <c r="W116" s="40"/>
      <c r="Y116" s="40"/>
      <c r="AA116" s="40"/>
    </row>
    <row r="117" spans="1:27" s="46" customFormat="1" x14ac:dyDescent="0.2">
      <c r="A117" s="40"/>
      <c r="B117" s="40"/>
      <c r="C117" s="40"/>
      <c r="D117" s="40"/>
      <c r="E117" s="40"/>
      <c r="F117" s="40"/>
      <c r="G117" s="40"/>
      <c r="H117" s="40"/>
      <c r="I117" s="40"/>
      <c r="J117" s="123"/>
      <c r="K117" s="40"/>
      <c r="L117" s="127"/>
      <c r="S117" s="126"/>
      <c r="W117" s="40"/>
      <c r="Y117" s="40"/>
      <c r="AA117" s="40"/>
    </row>
    <row r="118" spans="1:27" s="46" customFormat="1" x14ac:dyDescent="0.2">
      <c r="C118" s="128"/>
      <c r="D118" s="127"/>
      <c r="E118" s="127"/>
      <c r="F118" s="127"/>
      <c r="G118" s="127"/>
      <c r="H118" s="127"/>
      <c r="I118" s="127"/>
      <c r="J118" s="127"/>
      <c r="K118" s="127"/>
      <c r="L118" s="127"/>
      <c r="S118" s="126"/>
      <c r="W118" s="127"/>
      <c r="Y118" s="127"/>
      <c r="AA118" s="127"/>
    </row>
    <row r="119" spans="1:27" s="129" customFormat="1" ht="15.75" x14ac:dyDescent="0.2">
      <c r="B119" s="122" t="s">
        <v>213</v>
      </c>
      <c r="D119" s="130"/>
      <c r="E119" s="130"/>
      <c r="S119" s="131"/>
      <c r="AA119" s="130"/>
    </row>
    <row r="120" spans="1:27" s="132" customFormat="1" ht="11.25" x14ac:dyDescent="0.15">
      <c r="C120" s="133"/>
      <c r="D120" s="129"/>
      <c r="E120" s="129"/>
      <c r="F120" s="129"/>
      <c r="G120" s="129"/>
      <c r="H120" s="129"/>
      <c r="I120" s="129"/>
      <c r="J120" s="129"/>
      <c r="K120" s="129"/>
      <c r="L120" s="129"/>
      <c r="S120" s="134"/>
      <c r="W120" s="129"/>
      <c r="Y120" s="129"/>
      <c r="AA120" s="129"/>
    </row>
    <row r="121" spans="1:27" s="135" customFormat="1" ht="15.75" x14ac:dyDescent="0.25">
      <c r="B121" s="17" t="s">
        <v>214</v>
      </c>
      <c r="D121" s="133"/>
      <c r="E121" s="133"/>
      <c r="F121" s="133"/>
      <c r="G121" s="133"/>
      <c r="H121" s="133"/>
      <c r="I121" s="133"/>
      <c r="J121" s="133"/>
      <c r="K121" s="133"/>
      <c r="L121" s="133"/>
      <c r="S121" s="136"/>
      <c r="W121" s="133"/>
      <c r="Y121" s="133"/>
      <c r="AA121" s="133"/>
    </row>
    <row r="122" spans="1:27" s="135" customFormat="1" ht="11.25" x14ac:dyDescent="0.2">
      <c r="A122" s="129"/>
      <c r="S122" s="136"/>
    </row>
    <row r="123" spans="1:27" x14ac:dyDescent="0.2">
      <c r="A123" s="129"/>
      <c r="C123" s="1"/>
      <c r="D123" s="1"/>
      <c r="E123" s="1"/>
      <c r="AA123" s="1"/>
    </row>
    <row r="124" spans="1:27" x14ac:dyDescent="0.2">
      <c r="A124" s="129"/>
      <c r="C124" s="1"/>
      <c r="D124" s="1"/>
      <c r="E124" s="1"/>
      <c r="G124" s="2"/>
      <c r="H124" s="137"/>
      <c r="I124" s="2"/>
      <c r="J124" s="2"/>
      <c r="K124" s="2"/>
      <c r="L124" s="2"/>
      <c r="W124" s="2"/>
      <c r="Y124" s="2"/>
      <c r="AA124" s="1"/>
    </row>
    <row r="125" spans="1:27" ht="36" customHeight="1" x14ac:dyDescent="0.2">
      <c r="A125" s="129"/>
      <c r="B125" s="138"/>
      <c r="C125" s="1"/>
      <c r="D125" s="1"/>
      <c r="E125" s="139"/>
      <c r="H125" s="140"/>
      <c r="AA125" s="1"/>
    </row>
    <row r="126" spans="1:27" x14ac:dyDescent="0.2">
      <c r="C126" s="1"/>
      <c r="D126" s="1"/>
      <c r="E126" s="139"/>
      <c r="H126" s="140"/>
      <c r="AA126" s="1"/>
    </row>
    <row r="127" spans="1:27" x14ac:dyDescent="0.2">
      <c r="C127" s="1"/>
      <c r="D127" s="1"/>
      <c r="E127" s="139"/>
      <c r="H127" s="140"/>
      <c r="AA127" s="1"/>
    </row>
    <row r="128" spans="1:27" x14ac:dyDescent="0.2">
      <c r="C128" s="1"/>
      <c r="D128" s="1"/>
      <c r="E128" s="1"/>
      <c r="AA128" s="1"/>
    </row>
    <row r="129" spans="3:27" x14ac:dyDescent="0.2">
      <c r="C129" s="1"/>
      <c r="D129" s="1"/>
      <c r="E129" s="1"/>
      <c r="AA129" s="1"/>
    </row>
    <row r="130" spans="3:27" x14ac:dyDescent="0.2">
      <c r="C130" s="1"/>
      <c r="D130" s="1"/>
      <c r="E130" s="1"/>
      <c r="AA130" s="1"/>
    </row>
    <row r="131" spans="3:27" x14ac:dyDescent="0.2">
      <c r="C131" s="1"/>
      <c r="D131" s="1"/>
      <c r="E131" s="1"/>
      <c r="AA131" s="1"/>
    </row>
    <row r="132" spans="3:27" x14ac:dyDescent="0.2">
      <c r="C132" s="1"/>
      <c r="D132" s="1"/>
      <c r="E132" s="1"/>
      <c r="F132" s="141"/>
      <c r="AA132" s="1"/>
    </row>
    <row r="133" spans="3:27" x14ac:dyDescent="0.2">
      <c r="C133" s="1"/>
      <c r="D133" s="1"/>
      <c r="E133" s="1"/>
      <c r="AA133" s="1"/>
    </row>
  </sheetData>
  <mergeCells count="25">
    <mergeCell ref="A6:R6"/>
    <mergeCell ref="A7:R7"/>
    <mergeCell ref="B13:R13"/>
    <mergeCell ref="A16:A18"/>
    <mergeCell ref="B16:B18"/>
    <mergeCell ref="C16:C18"/>
    <mergeCell ref="D16:D18"/>
    <mergeCell ref="E16:E18"/>
    <mergeCell ref="F16:H16"/>
    <mergeCell ref="I16:I18"/>
    <mergeCell ref="A105:A106"/>
    <mergeCell ref="B105:B106"/>
    <mergeCell ref="Y16:Y18"/>
    <mergeCell ref="Z16:Z18"/>
    <mergeCell ref="AA16:AA18"/>
    <mergeCell ref="R35:R36"/>
    <mergeCell ref="R62:R63"/>
    <mergeCell ref="E99:H99"/>
    <mergeCell ref="I99:L99"/>
    <mergeCell ref="J16:L16"/>
    <mergeCell ref="M16:M17"/>
    <mergeCell ref="N16:N18"/>
    <mergeCell ref="O16:Q16"/>
    <mergeCell ref="R16:R18"/>
    <mergeCell ref="W16:W18"/>
  </mergeCells>
  <hyperlinks>
    <hyperlink ref="C113" r:id="rId1"/>
  </hyperlinks>
  <pageMargins left="0.15748031496062992" right="0" top="0.39370078740157483" bottom="0.39370078740157483" header="0.15748031496062992" footer="0.15748031496062992"/>
  <pageSetup paperSize="9" scale="60" fitToHeight="5" orientation="landscape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14"/>
  <sheetViews>
    <sheetView zoomScale="80" zoomScaleNormal="80" workbookViewId="0">
      <pane xSplit="4" ySplit="17" topLeftCell="E79" activePane="bottomRight" state="frozen"/>
      <selection pane="topRight" activeCell="E1" sqref="E1"/>
      <selection pane="bottomLeft" activeCell="A18" sqref="A18"/>
      <selection pane="bottomRight" activeCell="N61" sqref="N61"/>
    </sheetView>
  </sheetViews>
  <sheetFormatPr defaultRowHeight="16.5" customHeight="1" x14ac:dyDescent="0.2"/>
  <cols>
    <col min="1" max="1" width="9.140625" style="1"/>
    <col min="2" max="2" width="8.140625" style="1" customWidth="1"/>
    <col min="3" max="3" width="34" style="1" customWidth="1"/>
    <col min="4" max="4" width="12.42578125" style="2" customWidth="1"/>
    <col min="5" max="5" width="14.7109375" style="2" customWidth="1"/>
    <col min="6" max="6" width="9.85546875" style="1" customWidth="1"/>
    <col min="7" max="7" width="11" style="1" customWidth="1"/>
    <col min="8" max="8" width="11.28515625" style="1" bestFit="1" customWidth="1"/>
    <col min="9" max="9" width="15.85546875" style="1" customWidth="1"/>
    <col min="10" max="10" width="10.85546875" style="1" bestFit="1" customWidth="1"/>
    <col min="11" max="12" width="12.42578125" style="1" bestFit="1" customWidth="1"/>
    <col min="13" max="13" width="11.140625" style="1" customWidth="1"/>
    <col min="14" max="14" width="10.85546875" style="1" customWidth="1"/>
    <col min="15" max="15" width="9.5703125" style="1" customWidth="1"/>
    <col min="16" max="16" width="11.140625" style="1" customWidth="1"/>
    <col min="17" max="17" width="10.7109375" style="1" customWidth="1"/>
    <col min="18" max="18" width="35" style="1" customWidth="1"/>
    <col min="19" max="19" width="2.140625" style="1" customWidth="1"/>
    <col min="20" max="16384" width="9.140625" style="1"/>
  </cols>
  <sheetData>
    <row r="1" spans="2:19" ht="12.75" customHeight="1" x14ac:dyDescent="0.2"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3" t="s">
        <v>216</v>
      </c>
      <c r="S1" s="158"/>
    </row>
    <row r="2" spans="2:19" ht="12.75" customHeight="1" x14ac:dyDescent="0.2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3" t="s">
        <v>217</v>
      </c>
      <c r="S2" s="40"/>
    </row>
    <row r="3" spans="2:19" ht="12.75" customHeight="1" x14ac:dyDescent="0.2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3" t="s">
        <v>218</v>
      </c>
      <c r="S3" s="159"/>
    </row>
    <row r="4" spans="2:19" ht="12.75" customHeight="1" x14ac:dyDescent="0.2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3"/>
      <c r="S4" s="160"/>
    </row>
    <row r="5" spans="2:19" ht="12.75" customHeight="1" x14ac:dyDescent="0.2"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3"/>
      <c r="S5" s="159"/>
    </row>
    <row r="6" spans="2:19" ht="12.75" customHeight="1" x14ac:dyDescent="0.2"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3"/>
      <c r="S6" s="160"/>
    </row>
    <row r="7" spans="2:19" ht="15.75" customHeight="1" x14ac:dyDescent="0.2">
      <c r="B7" s="161" t="s">
        <v>219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2"/>
    </row>
    <row r="8" spans="2:19" ht="15.75" customHeight="1" x14ac:dyDescent="0.2"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</row>
    <row r="9" spans="2:19" ht="15.75" customHeight="1" x14ac:dyDescent="0.2">
      <c r="B9" s="9" t="s">
        <v>220</v>
      </c>
      <c r="C9" s="164"/>
      <c r="D9" s="164"/>
      <c r="E9" s="165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</row>
    <row r="10" spans="2:19" ht="15.75" customHeight="1" x14ac:dyDescent="0.2">
      <c r="B10" s="9" t="s">
        <v>221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</row>
    <row r="11" spans="2:19" ht="15.75" customHeight="1" x14ac:dyDescent="0.2">
      <c r="B11" s="9" t="s">
        <v>222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</row>
    <row r="12" spans="2:19" ht="15.75" customHeight="1" x14ac:dyDescent="0.2">
      <c r="B12" s="9" t="s">
        <v>223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</row>
    <row r="13" spans="2:19" ht="15.75" customHeight="1" x14ac:dyDescent="0.2">
      <c r="B13" s="9" t="s">
        <v>224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</row>
    <row r="14" spans="2:19" ht="15.75" customHeight="1" x14ac:dyDescent="0.2">
      <c r="B14" s="9" t="s">
        <v>225</v>
      </c>
      <c r="C14" s="9"/>
      <c r="D14" s="9"/>
      <c r="E14" s="9"/>
      <c r="F14" s="167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2:19" ht="15.75" x14ac:dyDescent="0.2"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9"/>
    </row>
    <row r="16" spans="2:19" s="27" customFormat="1" ht="39.75" customHeight="1" x14ac:dyDescent="0.2">
      <c r="B16" s="168" t="s">
        <v>226</v>
      </c>
      <c r="C16" s="168" t="s">
        <v>227</v>
      </c>
      <c r="D16" s="168" t="s">
        <v>228</v>
      </c>
      <c r="E16" s="144" t="s">
        <v>229</v>
      </c>
      <c r="F16" s="144" t="s">
        <v>230</v>
      </c>
      <c r="G16" s="144"/>
      <c r="H16" s="144"/>
      <c r="I16" s="144" t="s">
        <v>231</v>
      </c>
      <c r="J16" s="144" t="s">
        <v>230</v>
      </c>
      <c r="K16" s="144"/>
      <c r="L16" s="144"/>
      <c r="M16" s="144" t="s">
        <v>232</v>
      </c>
      <c r="N16" s="144" t="s">
        <v>233</v>
      </c>
      <c r="O16" s="144" t="s">
        <v>230</v>
      </c>
      <c r="P16" s="144"/>
      <c r="Q16" s="144"/>
      <c r="R16" s="144" t="s">
        <v>234</v>
      </c>
      <c r="S16" s="9"/>
    </row>
    <row r="17" spans="2:20" s="27" customFormat="1" ht="25.5" customHeight="1" x14ac:dyDescent="0.2">
      <c r="B17" s="168"/>
      <c r="C17" s="168"/>
      <c r="D17" s="168"/>
      <c r="E17" s="144"/>
      <c r="F17" s="28" t="s">
        <v>235</v>
      </c>
      <c r="G17" s="28" t="s">
        <v>236</v>
      </c>
      <c r="H17" s="28" t="s">
        <v>237</v>
      </c>
      <c r="I17" s="144"/>
      <c r="J17" s="28" t="s">
        <v>235</v>
      </c>
      <c r="K17" s="28" t="s">
        <v>236</v>
      </c>
      <c r="L17" s="28" t="s">
        <v>238</v>
      </c>
      <c r="M17" s="144"/>
      <c r="N17" s="144"/>
      <c r="O17" s="28" t="s">
        <v>235</v>
      </c>
      <c r="P17" s="28" t="s">
        <v>236</v>
      </c>
      <c r="Q17" s="28" t="s">
        <v>237</v>
      </c>
      <c r="R17" s="144"/>
      <c r="S17" s="9"/>
    </row>
    <row r="18" spans="2:20" s="40" customFormat="1" ht="38.25" x14ac:dyDescent="0.2">
      <c r="B18" s="34" t="s">
        <v>31</v>
      </c>
      <c r="C18" s="169" t="s">
        <v>239</v>
      </c>
      <c r="D18" s="34" t="s">
        <v>240</v>
      </c>
      <c r="E18" s="35">
        <v>7696100.7999999989</v>
      </c>
      <c r="F18" s="35">
        <v>803418.39999999991</v>
      </c>
      <c r="G18" s="35">
        <v>4040404</v>
      </c>
      <c r="H18" s="35">
        <v>2852278.3999999994</v>
      </c>
      <c r="I18" s="35">
        <v>8421763.3286405355</v>
      </c>
      <c r="J18" s="35">
        <v>845972.7328817168</v>
      </c>
      <c r="K18" s="35">
        <v>4444331.3509232663</v>
      </c>
      <c r="L18" s="35">
        <v>3131459.2448355528</v>
      </c>
      <c r="M18" s="35">
        <v>725662.52864053659</v>
      </c>
      <c r="N18" s="37">
        <v>9.4289634127523003E-2</v>
      </c>
      <c r="O18" s="37">
        <v>5.2966589863658653E-2</v>
      </c>
      <c r="P18" s="37">
        <v>9.9972020353228608E-2</v>
      </c>
      <c r="Q18" s="37">
        <v>9.7879942166779088E-2</v>
      </c>
      <c r="R18" s="170"/>
      <c r="S18" s="9"/>
      <c r="T18" s="39"/>
    </row>
    <row r="19" spans="2:20" s="40" customFormat="1" ht="28.5" customHeight="1" x14ac:dyDescent="0.2">
      <c r="B19" s="34">
        <v>1</v>
      </c>
      <c r="C19" s="169" t="s">
        <v>241</v>
      </c>
      <c r="D19" s="34" t="s">
        <v>240</v>
      </c>
      <c r="E19" s="35">
        <v>3729460.7999999993</v>
      </c>
      <c r="F19" s="35">
        <v>280160.7</v>
      </c>
      <c r="G19" s="35">
        <v>2062159.7</v>
      </c>
      <c r="H19" s="35">
        <v>1387140.4</v>
      </c>
      <c r="I19" s="35">
        <v>3977724.3154368298</v>
      </c>
      <c r="J19" s="35">
        <v>297912.19603436574</v>
      </c>
      <c r="K19" s="35">
        <v>2192819.9396133991</v>
      </c>
      <c r="L19" s="35">
        <v>1486992.1797890649</v>
      </c>
      <c r="M19" s="35">
        <v>248263.51543683046</v>
      </c>
      <c r="N19" s="37">
        <v>6.6568206169865141E-2</v>
      </c>
      <c r="O19" s="37">
        <v>6.3361834955315777E-2</v>
      </c>
      <c r="P19" s="37">
        <v>6.3360873366596682E-2</v>
      </c>
      <c r="Q19" s="37">
        <v>7.1983902847227998E-2</v>
      </c>
      <c r="R19" s="170"/>
      <c r="S19" s="9"/>
      <c r="T19" s="39"/>
    </row>
    <row r="20" spans="2:20" s="40" customFormat="1" ht="15.75" x14ac:dyDescent="0.2">
      <c r="B20" s="50" t="s">
        <v>36</v>
      </c>
      <c r="C20" s="169" t="s">
        <v>242</v>
      </c>
      <c r="D20" s="34" t="s">
        <v>240</v>
      </c>
      <c r="E20" s="35">
        <v>384958.4</v>
      </c>
      <c r="F20" s="35">
        <v>25380.199999999997</v>
      </c>
      <c r="G20" s="35">
        <v>186814.2</v>
      </c>
      <c r="H20" s="35">
        <v>172764</v>
      </c>
      <c r="I20" s="35">
        <v>495458.26704016345</v>
      </c>
      <c r="J20" s="35">
        <v>32665.362677907196</v>
      </c>
      <c r="K20" s="35">
        <v>240438.09903785493</v>
      </c>
      <c r="L20" s="35">
        <v>222354.8053244013</v>
      </c>
      <c r="M20" s="35">
        <v>110499.86704016343</v>
      </c>
      <c r="N20" s="37">
        <v>0.28704365728910819</v>
      </c>
      <c r="O20" s="37">
        <v>0.28704118477818152</v>
      </c>
      <c r="P20" s="37">
        <v>0.2870440204109479</v>
      </c>
      <c r="Q20" s="37">
        <v>0.28704362786460891</v>
      </c>
      <c r="R20" s="170"/>
      <c r="S20" s="9"/>
      <c r="T20" s="39"/>
    </row>
    <row r="21" spans="2:20" s="46" customFormat="1" ht="23.25" customHeight="1" x14ac:dyDescent="0.2">
      <c r="B21" s="48" t="s">
        <v>38</v>
      </c>
      <c r="C21" s="171" t="s">
        <v>243</v>
      </c>
      <c r="D21" s="48" t="s">
        <v>40</v>
      </c>
      <c r="E21" s="43">
        <v>140998.6</v>
      </c>
      <c r="F21" s="43">
        <v>9296</v>
      </c>
      <c r="G21" s="43">
        <v>68424.600000000006</v>
      </c>
      <c r="H21" s="43">
        <v>63278</v>
      </c>
      <c r="I21" s="43">
        <v>192098.91585668924</v>
      </c>
      <c r="J21" s="43">
        <v>12665.030162028439</v>
      </c>
      <c r="K21" s="43">
        <v>93222.850992333391</v>
      </c>
      <c r="L21" s="43">
        <v>86211.034702327408</v>
      </c>
      <c r="M21" s="43">
        <v>51100.315856689238</v>
      </c>
      <c r="N21" s="73">
        <v>0.36241718610460838</v>
      </c>
      <c r="O21" s="73">
        <v>0.36241718610460838</v>
      </c>
      <c r="P21" s="73">
        <v>0.36241718610460838</v>
      </c>
      <c r="Q21" s="73">
        <v>0.36241718610460838</v>
      </c>
      <c r="R21" s="43" t="s">
        <v>244</v>
      </c>
      <c r="S21" s="9"/>
      <c r="T21" s="39"/>
    </row>
    <row r="22" spans="2:20" s="46" customFormat="1" ht="24" customHeight="1" x14ac:dyDescent="0.2">
      <c r="B22" s="53" t="s">
        <v>42</v>
      </c>
      <c r="C22" s="171" t="s">
        <v>245</v>
      </c>
      <c r="D22" s="48" t="s">
        <v>40</v>
      </c>
      <c r="E22" s="43">
        <v>110898.4</v>
      </c>
      <c r="F22" s="43">
        <v>7310.8</v>
      </c>
      <c r="G22" s="43">
        <v>53817.599999999999</v>
      </c>
      <c r="H22" s="43">
        <v>49770</v>
      </c>
      <c r="I22" s="43">
        <v>143340.02620211444</v>
      </c>
      <c r="J22" s="43">
        <v>9449.4624228881421</v>
      </c>
      <c r="K22" s="43">
        <v>69561.113542980922</v>
      </c>
      <c r="L22" s="43">
        <v>64329.450236245379</v>
      </c>
      <c r="M22" s="43">
        <v>32441.62620211445</v>
      </c>
      <c r="N22" s="73">
        <v>0.29253466418013652</v>
      </c>
      <c r="O22" s="73">
        <v>0.29253466418013652</v>
      </c>
      <c r="P22" s="73">
        <v>0.29253466418013674</v>
      </c>
      <c r="Q22" s="73">
        <v>0.29253466418013629</v>
      </c>
      <c r="R22" s="43" t="s">
        <v>246</v>
      </c>
      <c r="S22" s="9"/>
      <c r="T22" s="39"/>
    </row>
    <row r="23" spans="2:20" s="46" customFormat="1" ht="30" customHeight="1" x14ac:dyDescent="0.2">
      <c r="B23" s="48" t="s">
        <v>45</v>
      </c>
      <c r="C23" s="171" t="s">
        <v>247</v>
      </c>
      <c r="D23" s="48" t="s">
        <v>40</v>
      </c>
      <c r="E23" s="43">
        <v>133061.4</v>
      </c>
      <c r="F23" s="43">
        <v>8773.4</v>
      </c>
      <c r="G23" s="43">
        <v>64572</v>
      </c>
      <c r="H23" s="43">
        <v>59716</v>
      </c>
      <c r="I23" s="43">
        <v>160019.32498135974</v>
      </c>
      <c r="J23" s="43">
        <v>10550.870092990615</v>
      </c>
      <c r="K23" s="43">
        <v>77654.134502540634</v>
      </c>
      <c r="L23" s="43">
        <v>71814.320385828498</v>
      </c>
      <c r="M23" s="43">
        <v>26957.924981359742</v>
      </c>
      <c r="N23" s="73">
        <v>0.20259763523726448</v>
      </c>
      <c r="O23" s="73">
        <v>0.20259763523726448</v>
      </c>
      <c r="P23" s="73">
        <v>0.20259763523726426</v>
      </c>
      <c r="Q23" s="73">
        <v>0.20259763523726471</v>
      </c>
      <c r="R23" s="43" t="s">
        <v>248</v>
      </c>
      <c r="S23" s="9"/>
      <c r="T23" s="39"/>
    </row>
    <row r="24" spans="2:20" s="40" customFormat="1" ht="13.5" customHeight="1" x14ac:dyDescent="0.2">
      <c r="B24" s="50" t="s">
        <v>48</v>
      </c>
      <c r="C24" s="35" t="s">
        <v>249</v>
      </c>
      <c r="D24" s="34" t="s">
        <v>240</v>
      </c>
      <c r="E24" s="35">
        <v>3301338.1999999997</v>
      </c>
      <c r="F24" s="35">
        <v>251933.8</v>
      </c>
      <c r="G24" s="35">
        <v>1854399</v>
      </c>
      <c r="H24" s="35">
        <v>1195005.3999999999</v>
      </c>
      <c r="I24" s="35">
        <v>3423133.8723557424</v>
      </c>
      <c r="J24" s="35">
        <v>261346.998246676</v>
      </c>
      <c r="K24" s="35">
        <v>1923686.5009249647</v>
      </c>
      <c r="L24" s="35">
        <v>1238100.3731841019</v>
      </c>
      <c r="M24" s="35">
        <v>121795.67235574266</v>
      </c>
      <c r="N24" s="37">
        <v>3.6892818904692204E-2</v>
      </c>
      <c r="O24" s="37">
        <v>3.7363776701165197E-2</v>
      </c>
      <c r="P24" s="37">
        <v>3.7363858007346096E-2</v>
      </c>
      <c r="Q24" s="37">
        <v>3.6062576105599264E-2</v>
      </c>
      <c r="R24" s="170"/>
      <c r="S24" s="9"/>
      <c r="T24" s="39"/>
    </row>
    <row r="25" spans="2:20" s="46" customFormat="1" ht="25.5" customHeight="1" x14ac:dyDescent="0.2">
      <c r="B25" s="53" t="s">
        <v>50</v>
      </c>
      <c r="C25" s="43" t="s">
        <v>250</v>
      </c>
      <c r="D25" s="48" t="s">
        <v>40</v>
      </c>
      <c r="E25" s="43">
        <v>3163567.8</v>
      </c>
      <c r="F25" s="43">
        <v>242850.4</v>
      </c>
      <c r="G25" s="43">
        <v>1787541</v>
      </c>
      <c r="H25" s="43">
        <v>1133176.3999999999</v>
      </c>
      <c r="I25" s="43">
        <v>3291233.1053578467</v>
      </c>
      <c r="J25" s="43">
        <v>252650.59156607778</v>
      </c>
      <c r="K25" s="43">
        <v>1859676.9496719718</v>
      </c>
      <c r="L25" s="43">
        <v>1178905.564119797</v>
      </c>
      <c r="M25" s="43">
        <v>127665.3053578469</v>
      </c>
      <c r="N25" s="73">
        <v>4.0354850418520272E-2</v>
      </c>
      <c r="O25" s="73">
        <v>4.0354850418520272E-2</v>
      </c>
      <c r="P25" s="73">
        <v>4.035485041852005E-2</v>
      </c>
      <c r="Q25" s="73">
        <v>4.035485041852005E-2</v>
      </c>
      <c r="R25" s="43" t="s">
        <v>246</v>
      </c>
      <c r="S25" s="9"/>
      <c r="T25" s="39"/>
    </row>
    <row r="26" spans="2:20" s="46" customFormat="1" ht="25.5" customHeight="1" x14ac:dyDescent="0.2">
      <c r="B26" s="53" t="s">
        <v>52</v>
      </c>
      <c r="C26" s="43" t="s">
        <v>251</v>
      </c>
      <c r="D26" s="48" t="s">
        <v>40</v>
      </c>
      <c r="E26" s="43">
        <v>137770.4</v>
      </c>
      <c r="F26" s="43">
        <v>9083.4</v>
      </c>
      <c r="G26" s="43">
        <v>66858</v>
      </c>
      <c r="H26" s="43">
        <v>61829</v>
      </c>
      <c r="I26" s="43">
        <v>131900.76699789599</v>
      </c>
      <c r="J26" s="43">
        <v>8696.4066805982147</v>
      </c>
      <c r="K26" s="43">
        <v>64009.551252992882</v>
      </c>
      <c r="L26" s="43">
        <v>59194.809064304893</v>
      </c>
      <c r="M26" s="43">
        <v>-5869.6330021040048</v>
      </c>
      <c r="N26" s="73">
        <v>-4.2604456415195169E-2</v>
      </c>
      <c r="O26" s="73">
        <v>-4.260445641519528E-2</v>
      </c>
      <c r="P26" s="73">
        <v>-4.2604456415195169E-2</v>
      </c>
      <c r="Q26" s="73">
        <v>-4.260445641519528E-2</v>
      </c>
      <c r="R26" s="43" t="s">
        <v>252</v>
      </c>
      <c r="S26" s="9"/>
      <c r="T26" s="39"/>
    </row>
    <row r="27" spans="2:20" s="40" customFormat="1" ht="25.5" x14ac:dyDescent="0.2">
      <c r="B27" s="50" t="s">
        <v>55</v>
      </c>
      <c r="C27" s="35" t="s">
        <v>253</v>
      </c>
      <c r="D27" s="34" t="s">
        <v>240</v>
      </c>
      <c r="E27" s="35">
        <v>29259.3</v>
      </c>
      <c r="F27" s="35">
        <v>1929.3</v>
      </c>
      <c r="G27" s="35">
        <v>14199</v>
      </c>
      <c r="H27" s="35">
        <v>13131</v>
      </c>
      <c r="I27" s="35">
        <v>38840.111725616043</v>
      </c>
      <c r="J27" s="35">
        <v>2561.0396541349596</v>
      </c>
      <c r="K27" s="35">
        <v>18848.391670068053</v>
      </c>
      <c r="L27" s="35">
        <v>17430.680401413028</v>
      </c>
      <c r="M27" s="35">
        <v>9580.811725616044</v>
      </c>
      <c r="N27" s="37">
        <v>0.32744500810395483</v>
      </c>
      <c r="O27" s="37">
        <v>0.3274450081039546</v>
      </c>
      <c r="P27" s="37">
        <v>0.3274450081039546</v>
      </c>
      <c r="Q27" s="37">
        <v>0.3274450081039546</v>
      </c>
      <c r="R27" s="55" t="s">
        <v>254</v>
      </c>
      <c r="S27" s="9"/>
      <c r="T27" s="39"/>
    </row>
    <row r="28" spans="2:20" s="40" customFormat="1" ht="13.5" customHeight="1" x14ac:dyDescent="0.2">
      <c r="B28" s="50" t="s">
        <v>58</v>
      </c>
      <c r="C28" s="35" t="s">
        <v>255</v>
      </c>
      <c r="D28" s="34" t="s">
        <v>240</v>
      </c>
      <c r="E28" s="35">
        <v>13904.9</v>
      </c>
      <c r="F28" s="35">
        <v>917.4</v>
      </c>
      <c r="G28" s="35">
        <v>6747.5</v>
      </c>
      <c r="H28" s="35">
        <v>6240</v>
      </c>
      <c r="I28" s="35">
        <v>20292.06431530782</v>
      </c>
      <c r="J28" s="35">
        <v>1338.795455647562</v>
      </c>
      <c r="K28" s="35">
        <v>9846.9479805114206</v>
      </c>
      <c r="L28" s="35">
        <v>9106.3208791488396</v>
      </c>
      <c r="M28" s="35">
        <v>6387.1643153078203</v>
      </c>
      <c r="N28" s="37">
        <v>0.4593462962917978</v>
      </c>
      <c r="O28" s="37">
        <v>0.45933666410242213</v>
      </c>
      <c r="P28" s="37">
        <v>0.45934760733774294</v>
      </c>
      <c r="Q28" s="37">
        <v>0.45934629473539101</v>
      </c>
      <c r="R28" s="170"/>
      <c r="S28" s="9"/>
      <c r="T28" s="39"/>
    </row>
    <row r="29" spans="2:20" s="46" customFormat="1" ht="25.5" x14ac:dyDescent="0.2">
      <c r="B29" s="53" t="s">
        <v>60</v>
      </c>
      <c r="C29" s="172" t="s">
        <v>256</v>
      </c>
      <c r="D29" s="48" t="s">
        <v>40</v>
      </c>
      <c r="E29" s="43">
        <v>8308.4</v>
      </c>
      <c r="F29" s="43">
        <v>548.4</v>
      </c>
      <c r="G29" s="43">
        <v>4031.5</v>
      </c>
      <c r="H29" s="43">
        <v>3728.5</v>
      </c>
      <c r="I29" s="43">
        <v>12001.110242210785</v>
      </c>
      <c r="J29" s="43">
        <v>792.13914313566931</v>
      </c>
      <c r="K29" s="43">
        <v>5823.32048787646</v>
      </c>
      <c r="L29" s="43">
        <v>5385.6506111986555</v>
      </c>
      <c r="M29" s="43">
        <v>3692.7102422107855</v>
      </c>
      <c r="N29" s="73">
        <v>0.44445503854060786</v>
      </c>
      <c r="O29" s="73">
        <v>0.44445503854060786</v>
      </c>
      <c r="P29" s="73">
        <v>0.44445503854060764</v>
      </c>
      <c r="Q29" s="73">
        <v>0.44445503854060764</v>
      </c>
      <c r="R29" s="43"/>
      <c r="S29" s="9"/>
      <c r="T29" s="39"/>
    </row>
    <row r="30" spans="2:20" s="46" customFormat="1" ht="33" customHeight="1" x14ac:dyDescent="0.2">
      <c r="B30" s="53" t="s">
        <v>62</v>
      </c>
      <c r="C30" s="172" t="s">
        <v>257</v>
      </c>
      <c r="D30" s="48" t="s">
        <v>40</v>
      </c>
      <c r="E30" s="43">
        <v>5596.5</v>
      </c>
      <c r="F30" s="43">
        <v>369</v>
      </c>
      <c r="G30" s="43">
        <v>2716</v>
      </c>
      <c r="H30" s="43">
        <v>2511.5</v>
      </c>
      <c r="I30" s="43">
        <v>8290.9540730970384</v>
      </c>
      <c r="J30" s="43">
        <v>546.65631251189268</v>
      </c>
      <c r="K30" s="43">
        <v>4023.6274926349606</v>
      </c>
      <c r="L30" s="43">
        <v>3720.670267950185</v>
      </c>
      <c r="M30" s="43">
        <v>2694.4540730970384</v>
      </c>
      <c r="N30" s="73">
        <v>0.48145342144144343</v>
      </c>
      <c r="O30" s="73">
        <v>0.48145342144144365</v>
      </c>
      <c r="P30" s="73">
        <v>0.48145342144144343</v>
      </c>
      <c r="Q30" s="73">
        <v>0.48145342144144343</v>
      </c>
      <c r="R30" s="43"/>
      <c r="S30" s="9"/>
      <c r="T30" s="39"/>
    </row>
    <row r="31" spans="2:20" s="40" customFormat="1" ht="30" customHeight="1" x14ac:dyDescent="0.2">
      <c r="B31" s="50" t="s">
        <v>64</v>
      </c>
      <c r="C31" s="169" t="s">
        <v>258</v>
      </c>
      <c r="D31" s="34" t="s">
        <v>240</v>
      </c>
      <c r="E31" s="35">
        <v>733836</v>
      </c>
      <c r="F31" s="35">
        <v>48381</v>
      </c>
      <c r="G31" s="35">
        <v>356120</v>
      </c>
      <c r="H31" s="35">
        <v>329335</v>
      </c>
      <c r="I31" s="35">
        <v>1119055.3869212996</v>
      </c>
      <c r="J31" s="35">
        <v>73778.172182410897</v>
      </c>
      <c r="K31" s="35">
        <v>543061.46127647557</v>
      </c>
      <c r="L31" s="35">
        <v>502215.75346241298</v>
      </c>
      <c r="M31" s="35">
        <v>385219.38692129962</v>
      </c>
      <c r="N31" s="37">
        <v>0.52493934192557967</v>
      </c>
      <c r="O31" s="37">
        <v>0.52494103434015216</v>
      </c>
      <c r="P31" s="37">
        <v>0.52493951835469943</v>
      </c>
      <c r="Q31" s="37">
        <v>0.52493890252300224</v>
      </c>
      <c r="R31" s="170"/>
      <c r="S31" s="9"/>
      <c r="T31" s="39"/>
    </row>
    <row r="32" spans="2:20" s="46" customFormat="1" ht="15.75" customHeight="1" x14ac:dyDescent="0.2">
      <c r="B32" s="48" t="s">
        <v>66</v>
      </c>
      <c r="C32" s="43" t="s">
        <v>259</v>
      </c>
      <c r="D32" s="48" t="s">
        <v>40</v>
      </c>
      <c r="E32" s="43">
        <v>654683</v>
      </c>
      <c r="F32" s="43">
        <v>43163</v>
      </c>
      <c r="G32" s="43">
        <v>317708</v>
      </c>
      <c r="H32" s="43">
        <v>293812</v>
      </c>
      <c r="I32" s="43">
        <v>999478.62521778303</v>
      </c>
      <c r="J32" s="43">
        <v>65895.243805437392</v>
      </c>
      <c r="K32" s="43">
        <v>485032.22943117726</v>
      </c>
      <c r="L32" s="43">
        <v>448551.15198116843</v>
      </c>
      <c r="M32" s="43">
        <v>344795.62521778303</v>
      </c>
      <c r="N32" s="73">
        <v>0.52666042224677145</v>
      </c>
      <c r="O32" s="73">
        <v>0.52666042224677145</v>
      </c>
      <c r="P32" s="73">
        <v>0.52666042224677145</v>
      </c>
      <c r="Q32" s="73">
        <v>0.52666042224677145</v>
      </c>
      <c r="R32" s="146" t="s">
        <v>260</v>
      </c>
      <c r="S32" s="9"/>
      <c r="T32" s="39"/>
    </row>
    <row r="33" spans="2:20" s="46" customFormat="1" ht="25.5" x14ac:dyDescent="0.2">
      <c r="B33" s="48" t="s">
        <v>69</v>
      </c>
      <c r="C33" s="43" t="s">
        <v>261</v>
      </c>
      <c r="D33" s="48" t="s">
        <v>40</v>
      </c>
      <c r="E33" s="43">
        <v>55879</v>
      </c>
      <c r="F33" s="43">
        <v>3684</v>
      </c>
      <c r="G33" s="43">
        <v>27117</v>
      </c>
      <c r="H33" s="43">
        <v>25078</v>
      </c>
      <c r="I33" s="43">
        <v>83972.11824505277</v>
      </c>
      <c r="J33" s="43">
        <v>5536.127769193693</v>
      </c>
      <c r="K33" s="43">
        <v>40750.047968845109</v>
      </c>
      <c r="L33" s="43">
        <v>37685.942507013962</v>
      </c>
      <c r="M33" s="43">
        <v>28093.11824505277</v>
      </c>
      <c r="N33" s="73">
        <v>0.50274912301674646</v>
      </c>
      <c r="O33" s="73">
        <v>0.50274912301674624</v>
      </c>
      <c r="P33" s="73">
        <v>0.50274912301674624</v>
      </c>
      <c r="Q33" s="73">
        <v>0.50274912301674624</v>
      </c>
      <c r="R33" s="147"/>
      <c r="S33" s="9"/>
      <c r="T33" s="39"/>
    </row>
    <row r="34" spans="2:20" s="46" customFormat="1" ht="29.25" customHeight="1" x14ac:dyDescent="0.2">
      <c r="B34" s="48" t="s">
        <v>71</v>
      </c>
      <c r="C34" s="171" t="s">
        <v>262</v>
      </c>
      <c r="D34" s="48" t="s">
        <v>40</v>
      </c>
      <c r="E34" s="43">
        <v>13134.4</v>
      </c>
      <c r="F34" s="43">
        <v>865.4</v>
      </c>
      <c r="G34" s="43">
        <v>6374</v>
      </c>
      <c r="H34" s="43">
        <v>5895</v>
      </c>
      <c r="I34" s="43">
        <v>18493.951714355484</v>
      </c>
      <c r="J34" s="43">
        <v>1218.5304097334661</v>
      </c>
      <c r="K34" s="43">
        <v>8974.9397176347502</v>
      </c>
      <c r="L34" s="43">
        <v>8300.4815869872673</v>
      </c>
      <c r="M34" s="43">
        <v>5359.5517143554844</v>
      </c>
      <c r="N34" s="73">
        <v>0.40805455249996081</v>
      </c>
      <c r="O34" s="73">
        <v>0.40805455249996081</v>
      </c>
      <c r="P34" s="73">
        <v>0.40805455249996081</v>
      </c>
      <c r="Q34" s="73">
        <v>0.40805455249996059</v>
      </c>
      <c r="R34" s="43" t="s">
        <v>263</v>
      </c>
      <c r="S34" s="9"/>
      <c r="T34" s="39"/>
    </row>
    <row r="35" spans="2:20" s="46" customFormat="1" ht="28.5" customHeight="1" x14ac:dyDescent="0.2">
      <c r="B35" s="48" t="s">
        <v>74</v>
      </c>
      <c r="C35" s="43" t="s">
        <v>264</v>
      </c>
      <c r="D35" s="48" t="s">
        <v>40</v>
      </c>
      <c r="E35" s="43">
        <v>10139.6</v>
      </c>
      <c r="F35" s="43">
        <v>668.6</v>
      </c>
      <c r="G35" s="43">
        <v>4921</v>
      </c>
      <c r="H35" s="43">
        <v>4550</v>
      </c>
      <c r="I35" s="43">
        <v>17110.69174410819</v>
      </c>
      <c r="J35" s="43">
        <v>1128.2701980463464</v>
      </c>
      <c r="K35" s="43">
        <v>8304.2441588185338</v>
      </c>
      <c r="L35" s="43">
        <v>7678.1773872433096</v>
      </c>
      <c r="M35" s="43">
        <v>6971.0917441081892</v>
      </c>
      <c r="N35" s="73">
        <v>0.6875115136798482</v>
      </c>
      <c r="O35" s="73">
        <v>0.68751151367984797</v>
      </c>
      <c r="P35" s="73">
        <v>0.68751151367984842</v>
      </c>
      <c r="Q35" s="73">
        <v>0.6875115136798482</v>
      </c>
      <c r="R35" s="60"/>
      <c r="S35" s="9"/>
      <c r="T35" s="39"/>
    </row>
    <row r="36" spans="2:20" s="46" customFormat="1" ht="28.5" hidden="1" customHeight="1" x14ac:dyDescent="0.2">
      <c r="B36" s="48" t="s">
        <v>265</v>
      </c>
      <c r="C36" s="43" t="s">
        <v>266</v>
      </c>
      <c r="D36" s="48"/>
      <c r="E36" s="43"/>
      <c r="F36" s="43"/>
      <c r="G36" s="43"/>
      <c r="H36" s="43"/>
      <c r="I36" s="43"/>
      <c r="J36" s="43"/>
      <c r="K36" s="43"/>
      <c r="L36" s="43"/>
      <c r="M36" s="43">
        <v>0</v>
      </c>
      <c r="N36" s="73"/>
      <c r="O36" s="73"/>
      <c r="P36" s="73"/>
      <c r="Q36" s="73"/>
      <c r="R36" s="60"/>
      <c r="S36" s="9"/>
      <c r="T36" s="39"/>
    </row>
    <row r="37" spans="2:20" s="40" customFormat="1" ht="15.75" x14ac:dyDescent="0.2">
      <c r="B37" s="50" t="s">
        <v>76</v>
      </c>
      <c r="C37" s="35" t="s">
        <v>77</v>
      </c>
      <c r="D37" s="34" t="s">
        <v>240</v>
      </c>
      <c r="E37" s="35">
        <v>965834.60000000009</v>
      </c>
      <c r="F37" s="35">
        <v>63677</v>
      </c>
      <c r="G37" s="35">
        <v>783736.8</v>
      </c>
      <c r="H37" s="35">
        <v>118420.8</v>
      </c>
      <c r="I37" s="35">
        <v>1072839.6540667985</v>
      </c>
      <c r="J37" s="35">
        <v>70731.790569535937</v>
      </c>
      <c r="K37" s="35">
        <v>870567.19379427866</v>
      </c>
      <c r="L37" s="35">
        <v>131540.66970298393</v>
      </c>
      <c r="M37" s="35">
        <v>107005.05406679842</v>
      </c>
      <c r="N37" s="37">
        <v>0.11079024717772423</v>
      </c>
      <c r="O37" s="37">
        <v>0.11079024717772401</v>
      </c>
      <c r="P37" s="37">
        <v>0.11079024717772423</v>
      </c>
      <c r="Q37" s="37">
        <v>0.1107902471777249</v>
      </c>
      <c r="R37" s="55"/>
      <c r="S37" s="9"/>
      <c r="T37" s="39"/>
    </row>
    <row r="38" spans="2:20" s="40" customFormat="1" ht="25.5" x14ac:dyDescent="0.2">
      <c r="B38" s="50" t="s">
        <v>78</v>
      </c>
      <c r="C38" s="169" t="s">
        <v>267</v>
      </c>
      <c r="D38" s="34" t="s">
        <v>240</v>
      </c>
      <c r="E38" s="35">
        <v>1659344</v>
      </c>
      <c r="F38" s="35">
        <v>371140</v>
      </c>
      <c r="G38" s="35">
        <v>543516</v>
      </c>
      <c r="H38" s="35">
        <v>744688</v>
      </c>
      <c r="I38" s="35">
        <v>1617016.7732445155</v>
      </c>
      <c r="J38" s="35">
        <v>361672.80878586322</v>
      </c>
      <c r="K38" s="35">
        <v>529651.77113773033</v>
      </c>
      <c r="L38" s="35">
        <v>725692.19332092197</v>
      </c>
      <c r="M38" s="35">
        <v>-42327.226755484473</v>
      </c>
      <c r="N38" s="37">
        <v>-2.5508409802599386E-2</v>
      </c>
      <c r="O38" s="37">
        <v>-2.5508409802599497E-2</v>
      </c>
      <c r="P38" s="37">
        <v>-2.5508409802599497E-2</v>
      </c>
      <c r="Q38" s="37">
        <v>-2.5508409802599274E-2</v>
      </c>
      <c r="R38" s="55" t="s">
        <v>252</v>
      </c>
      <c r="S38" s="9"/>
      <c r="T38" s="39"/>
    </row>
    <row r="39" spans="2:20" s="40" customFormat="1" ht="30.75" customHeight="1" x14ac:dyDescent="0.2">
      <c r="B39" s="50" t="s">
        <v>80</v>
      </c>
      <c r="C39" s="169" t="s">
        <v>268</v>
      </c>
      <c r="D39" s="34" t="s">
        <v>240</v>
      </c>
      <c r="E39" s="35">
        <v>277115.2</v>
      </c>
      <c r="F39" s="35">
        <v>18270</v>
      </c>
      <c r="G39" s="35">
        <v>134479.79999999999</v>
      </c>
      <c r="H39" s="35">
        <v>124365.4</v>
      </c>
      <c r="I39" s="35">
        <v>293715.5283023435</v>
      </c>
      <c r="J39" s="35">
        <v>19364.458857461683</v>
      </c>
      <c r="K39" s="35">
        <v>142535.77176071287</v>
      </c>
      <c r="L39" s="35">
        <v>131815.297684169</v>
      </c>
      <c r="M39" s="35">
        <v>16600.328302343492</v>
      </c>
      <c r="N39" s="37">
        <v>5.990406986821184E-2</v>
      </c>
      <c r="O39" s="37">
        <v>5.990469936845555E-2</v>
      </c>
      <c r="P39" s="37">
        <v>5.9904697662495732E-2</v>
      </c>
      <c r="Q39" s="37">
        <v>5.9903298539376815E-2</v>
      </c>
      <c r="R39" s="170"/>
      <c r="S39" s="9"/>
      <c r="T39" s="39"/>
    </row>
    <row r="40" spans="2:20" s="46" customFormat="1" ht="25.5" x14ac:dyDescent="0.2">
      <c r="B40" s="48" t="s">
        <v>82</v>
      </c>
      <c r="C40" s="58" t="s">
        <v>269</v>
      </c>
      <c r="D40" s="48" t="s">
        <v>40</v>
      </c>
      <c r="E40" s="43">
        <v>185541.4</v>
      </c>
      <c r="F40" s="43">
        <v>12233</v>
      </c>
      <c r="G40" s="43">
        <v>90040.4</v>
      </c>
      <c r="H40" s="43">
        <v>83268</v>
      </c>
      <c r="I40" s="43">
        <v>188155.51257979509</v>
      </c>
      <c r="J40" s="43">
        <v>12405.352042124472</v>
      </c>
      <c r="K40" s="43">
        <v>91308.988801905027</v>
      </c>
      <c r="L40" s="43">
        <v>84441.171735765602</v>
      </c>
      <c r="M40" s="43">
        <v>2614.1125797950954</v>
      </c>
      <c r="N40" s="73">
        <v>1.4089106688831121E-2</v>
      </c>
      <c r="O40" s="73">
        <v>1.4089106688831121E-2</v>
      </c>
      <c r="P40" s="73">
        <v>1.4089106688831121E-2</v>
      </c>
      <c r="Q40" s="73">
        <v>1.4089106688831343E-2</v>
      </c>
      <c r="R40" s="43" t="s">
        <v>270</v>
      </c>
      <c r="S40" s="9"/>
      <c r="T40" s="39"/>
    </row>
    <row r="41" spans="2:20" s="46" customFormat="1" ht="33.75" customHeight="1" x14ac:dyDescent="0.2">
      <c r="B41" s="48" t="s">
        <v>85</v>
      </c>
      <c r="C41" s="58" t="s">
        <v>271</v>
      </c>
      <c r="D41" s="48" t="s">
        <v>40</v>
      </c>
      <c r="E41" s="43">
        <v>32744</v>
      </c>
      <c r="F41" s="43">
        <v>2159</v>
      </c>
      <c r="G41" s="43">
        <v>15890</v>
      </c>
      <c r="H41" s="43">
        <v>14695</v>
      </c>
      <c r="I41" s="43">
        <v>34229.217999647546</v>
      </c>
      <c r="J41" s="43">
        <v>2256.928953739282</v>
      </c>
      <c r="K41" s="43">
        <v>16610.746213486425</v>
      </c>
      <c r="L41" s="43">
        <v>15361.542832421837</v>
      </c>
      <c r="M41" s="43">
        <v>1485.2179996475461</v>
      </c>
      <c r="N41" s="73">
        <v>4.5358477878314929E-2</v>
      </c>
      <c r="O41" s="73">
        <v>4.5358477878314929E-2</v>
      </c>
      <c r="P41" s="73">
        <v>4.5358477878314929E-2</v>
      </c>
      <c r="Q41" s="73">
        <v>4.5358477878314929E-2</v>
      </c>
      <c r="R41" s="43" t="s">
        <v>270</v>
      </c>
      <c r="S41" s="9"/>
      <c r="T41" s="39"/>
    </row>
    <row r="42" spans="2:20" s="46" customFormat="1" ht="45" customHeight="1" x14ac:dyDescent="0.2">
      <c r="B42" s="48" t="s">
        <v>87</v>
      </c>
      <c r="C42" s="60" t="s">
        <v>272</v>
      </c>
      <c r="D42" s="48" t="s">
        <v>40</v>
      </c>
      <c r="E42" s="43">
        <v>25499</v>
      </c>
      <c r="F42" s="43">
        <v>1681</v>
      </c>
      <c r="G42" s="43">
        <v>12374</v>
      </c>
      <c r="H42" s="43">
        <v>11444</v>
      </c>
      <c r="I42" s="43">
        <v>28719.704426431515</v>
      </c>
      <c r="J42" s="43">
        <v>1893.322214237083</v>
      </c>
      <c r="K42" s="43">
        <v>13936.923901826094</v>
      </c>
      <c r="L42" s="43">
        <v>12889.458310368338</v>
      </c>
      <c r="M42" s="43">
        <v>3220.7044264315155</v>
      </c>
      <c r="N42" s="73">
        <v>0.12630708758898446</v>
      </c>
      <c r="O42" s="73">
        <v>0.12630708758898446</v>
      </c>
      <c r="P42" s="73">
        <v>0.12630708758898446</v>
      </c>
      <c r="Q42" s="73">
        <v>0.12630708758898446</v>
      </c>
      <c r="R42" s="65" t="s">
        <v>270</v>
      </c>
      <c r="S42" s="9"/>
      <c r="T42" s="39"/>
    </row>
    <row r="43" spans="2:20" s="46" customFormat="1" ht="30.75" customHeight="1" x14ac:dyDescent="0.2">
      <c r="B43" s="48" t="s">
        <v>90</v>
      </c>
      <c r="C43" s="60" t="s">
        <v>273</v>
      </c>
      <c r="D43" s="48" t="s">
        <v>40</v>
      </c>
      <c r="E43" s="43">
        <v>26528</v>
      </c>
      <c r="F43" s="43">
        <v>1749</v>
      </c>
      <c r="G43" s="43">
        <v>12874</v>
      </c>
      <c r="H43" s="43">
        <v>11905</v>
      </c>
      <c r="I43" s="43">
        <v>35845.25447892159</v>
      </c>
      <c r="J43" s="43">
        <v>2363.289734757006</v>
      </c>
      <c r="K43" s="43">
        <v>17395.650111641909</v>
      </c>
      <c r="L43" s="43">
        <v>16086.314632522677</v>
      </c>
      <c r="M43" s="43">
        <v>9317.2544789215899</v>
      </c>
      <c r="N43" s="73">
        <v>0.35122340466381141</v>
      </c>
      <c r="O43" s="73">
        <v>0.35122340466381141</v>
      </c>
      <c r="P43" s="73">
        <v>0.35122340466381141</v>
      </c>
      <c r="Q43" s="73">
        <v>0.35122340466381163</v>
      </c>
      <c r="R43" s="43" t="s">
        <v>274</v>
      </c>
      <c r="S43" s="9"/>
      <c r="T43" s="39"/>
    </row>
    <row r="44" spans="2:20" s="46" customFormat="1" ht="31.5" customHeight="1" x14ac:dyDescent="0.2">
      <c r="B44" s="48" t="s">
        <v>92</v>
      </c>
      <c r="C44" s="60" t="s">
        <v>275</v>
      </c>
      <c r="D44" s="48" t="s">
        <v>40</v>
      </c>
      <c r="E44" s="43">
        <v>6802.8</v>
      </c>
      <c r="F44" s="43">
        <v>448</v>
      </c>
      <c r="G44" s="43">
        <v>3301.4</v>
      </c>
      <c r="H44" s="43">
        <v>3053.4</v>
      </c>
      <c r="I44" s="43">
        <v>6765.8388175477612</v>
      </c>
      <c r="J44" s="43">
        <v>445.56591260383919</v>
      </c>
      <c r="K44" s="43">
        <v>3283.4627318533808</v>
      </c>
      <c r="L44" s="43">
        <v>3036.8101730905414</v>
      </c>
      <c r="M44" s="43">
        <v>-36.961182452238972</v>
      </c>
      <c r="N44" s="73">
        <v>-5.4332307950019088E-3</v>
      </c>
      <c r="O44" s="73">
        <v>-5.4332307950017977E-3</v>
      </c>
      <c r="P44" s="73">
        <v>-5.4332307950019088E-3</v>
      </c>
      <c r="Q44" s="73">
        <v>-5.4332307950019088E-3</v>
      </c>
      <c r="R44" s="43" t="s">
        <v>252</v>
      </c>
      <c r="S44" s="9"/>
      <c r="T44" s="39"/>
    </row>
    <row r="45" spans="2:20" s="40" customFormat="1" ht="36.75" customHeight="1" x14ac:dyDescent="0.2">
      <c r="B45" s="50" t="s">
        <v>94</v>
      </c>
      <c r="C45" s="169" t="s">
        <v>276</v>
      </c>
      <c r="D45" s="34" t="s">
        <v>240</v>
      </c>
      <c r="E45" s="35">
        <v>228051</v>
      </c>
      <c r="F45" s="35">
        <v>15035</v>
      </c>
      <c r="G45" s="35">
        <v>110670</v>
      </c>
      <c r="H45" s="35">
        <v>102346</v>
      </c>
      <c r="I45" s="35">
        <v>227079.46729009101</v>
      </c>
      <c r="J45" s="35">
        <v>14970.948562850059</v>
      </c>
      <c r="K45" s="35">
        <v>110198.52859664887</v>
      </c>
      <c r="L45" s="35">
        <v>101909.99013059206</v>
      </c>
      <c r="M45" s="35">
        <v>-971.53270990899182</v>
      </c>
      <c r="N45" s="37">
        <v>-4.2601554472858627E-3</v>
      </c>
      <c r="O45" s="37">
        <v>-4.2601554472857517E-3</v>
      </c>
      <c r="P45" s="37">
        <v>-4.2601554472858627E-3</v>
      </c>
      <c r="Q45" s="37">
        <v>-4.2601554472859737E-3</v>
      </c>
      <c r="R45" s="170" t="s">
        <v>252</v>
      </c>
      <c r="S45" s="9"/>
      <c r="T45" s="39"/>
    </row>
    <row r="46" spans="2:20" s="40" customFormat="1" ht="33" customHeight="1" x14ac:dyDescent="0.2">
      <c r="B46" s="50" t="s">
        <v>96</v>
      </c>
      <c r="C46" s="169" t="s">
        <v>277</v>
      </c>
      <c r="D46" s="34" t="s">
        <v>240</v>
      </c>
      <c r="E46" s="35">
        <v>102459.2</v>
      </c>
      <c r="F46" s="35">
        <v>6754.7</v>
      </c>
      <c r="G46" s="35">
        <v>49721.7</v>
      </c>
      <c r="H46" s="35">
        <v>45982.8</v>
      </c>
      <c r="I46" s="35">
        <v>114332.20337865797</v>
      </c>
      <c r="J46" s="35">
        <v>7542.3578892293062</v>
      </c>
      <c r="K46" s="35">
        <v>55496.684744020742</v>
      </c>
      <c r="L46" s="35">
        <v>51293.16074540792</v>
      </c>
      <c r="M46" s="35">
        <v>11873.003378657973</v>
      </c>
      <c r="N46" s="37">
        <v>0.11588030531819471</v>
      </c>
      <c r="O46" s="37">
        <v>0.11660886334393927</v>
      </c>
      <c r="P46" s="37">
        <v>0.1161461644316415</v>
      </c>
      <c r="Q46" s="37">
        <v>0.11548580654957763</v>
      </c>
      <c r="R46" s="170"/>
      <c r="S46" s="9"/>
      <c r="T46" s="39"/>
    </row>
    <row r="47" spans="2:20" s="46" customFormat="1" ht="27.75" customHeight="1" x14ac:dyDescent="0.2">
      <c r="B47" s="53" t="s">
        <v>98</v>
      </c>
      <c r="C47" s="58" t="s">
        <v>278</v>
      </c>
      <c r="D47" s="48" t="s">
        <v>40</v>
      </c>
      <c r="E47" s="43">
        <v>1795.4</v>
      </c>
      <c r="F47" s="43">
        <v>118.4</v>
      </c>
      <c r="G47" s="43">
        <v>871</v>
      </c>
      <c r="H47" s="43">
        <v>806</v>
      </c>
      <c r="I47" s="43">
        <v>1778.0189726902588</v>
      </c>
      <c r="J47" s="51">
        <v>117.25378543306597</v>
      </c>
      <c r="K47" s="51">
        <v>862.56796547466593</v>
      </c>
      <c r="L47" s="51">
        <v>798.19722178252687</v>
      </c>
      <c r="M47" s="51">
        <v>-17.381027309741285</v>
      </c>
      <c r="N47" s="52">
        <v>-9.6808662747807084E-3</v>
      </c>
      <c r="O47" s="52">
        <v>-9.6808662747807084E-3</v>
      </c>
      <c r="P47" s="52">
        <v>-9.6808662747808194E-3</v>
      </c>
      <c r="Q47" s="52">
        <v>-9.6808662747805974E-3</v>
      </c>
      <c r="R47" s="43" t="s">
        <v>252</v>
      </c>
      <c r="S47" s="9"/>
      <c r="T47" s="39"/>
    </row>
    <row r="48" spans="2:20" s="46" customFormat="1" ht="28.5" customHeight="1" x14ac:dyDescent="0.2">
      <c r="B48" s="53" t="s">
        <v>100</v>
      </c>
      <c r="C48" s="172" t="s">
        <v>279</v>
      </c>
      <c r="D48" s="48" t="s">
        <v>40</v>
      </c>
      <c r="E48" s="43">
        <v>19279.8</v>
      </c>
      <c r="F48" s="43">
        <v>1271.4000000000001</v>
      </c>
      <c r="G48" s="43">
        <v>9356.4</v>
      </c>
      <c r="H48" s="43">
        <v>8652</v>
      </c>
      <c r="I48" s="43">
        <v>18528.075980893162</v>
      </c>
      <c r="J48" s="51">
        <v>1221.827809526425</v>
      </c>
      <c r="K48" s="51">
        <v>8991.5917233388718</v>
      </c>
      <c r="L48" s="51">
        <v>8314.6564480278648</v>
      </c>
      <c r="M48" s="51">
        <v>-751.72401910683766</v>
      </c>
      <c r="N48" s="52">
        <v>-3.8990239478979949E-2</v>
      </c>
      <c r="O48" s="52">
        <v>-3.8990239478979949E-2</v>
      </c>
      <c r="P48" s="52">
        <v>-3.8990239478979949E-2</v>
      </c>
      <c r="Q48" s="52">
        <v>-3.899023947898006E-2</v>
      </c>
      <c r="R48" s="43" t="s">
        <v>280</v>
      </c>
      <c r="S48" s="9"/>
      <c r="T48" s="39"/>
    </row>
    <row r="49" spans="2:20" s="46" customFormat="1" ht="33.75" customHeight="1" x14ac:dyDescent="0.2">
      <c r="B49" s="48" t="s">
        <v>102</v>
      </c>
      <c r="C49" s="172" t="s">
        <v>281</v>
      </c>
      <c r="D49" s="48" t="s">
        <v>40</v>
      </c>
      <c r="E49" s="43">
        <v>14</v>
      </c>
      <c r="F49" s="43">
        <v>1</v>
      </c>
      <c r="G49" s="43">
        <v>7</v>
      </c>
      <c r="H49" s="43">
        <v>6</v>
      </c>
      <c r="I49" s="43">
        <v>927.14174008922839</v>
      </c>
      <c r="J49" s="51">
        <v>66.224410006373446</v>
      </c>
      <c r="K49" s="51">
        <v>463.5708700446142</v>
      </c>
      <c r="L49" s="51">
        <v>397.34646003824076</v>
      </c>
      <c r="M49" s="51">
        <v>913.14174008922839</v>
      </c>
      <c r="N49" s="52">
        <v>65.224410006373461</v>
      </c>
      <c r="O49" s="52">
        <v>65.224410006373446</v>
      </c>
      <c r="P49" s="52">
        <v>65.224410006373461</v>
      </c>
      <c r="Q49" s="52">
        <v>65.224410006373461</v>
      </c>
      <c r="R49" s="43" t="s">
        <v>282</v>
      </c>
      <c r="S49" s="9"/>
      <c r="T49" s="39"/>
    </row>
    <row r="50" spans="2:20" s="46" customFormat="1" ht="39" customHeight="1" x14ac:dyDescent="0.2">
      <c r="B50" s="53" t="s">
        <v>104</v>
      </c>
      <c r="C50" s="172" t="s">
        <v>283</v>
      </c>
      <c r="D50" s="48" t="s">
        <v>40</v>
      </c>
      <c r="E50" s="43">
        <v>11003.8</v>
      </c>
      <c r="F50" s="43">
        <v>725</v>
      </c>
      <c r="G50" s="43">
        <v>5340.4</v>
      </c>
      <c r="H50" s="43">
        <v>4938.3999999999996</v>
      </c>
      <c r="I50" s="43">
        <v>12968.574603572753</v>
      </c>
      <c r="J50" s="51">
        <v>854.45178825408016</v>
      </c>
      <c r="K50" s="51">
        <v>6293.9507999890884</v>
      </c>
      <c r="L50" s="51">
        <v>5820.1720153295846</v>
      </c>
      <c r="M50" s="51">
        <v>1964.7746035727541</v>
      </c>
      <c r="N50" s="52">
        <v>0.178554190695283</v>
      </c>
      <c r="O50" s="52">
        <v>0.178554190695283</v>
      </c>
      <c r="P50" s="52">
        <v>0.178554190695283</v>
      </c>
      <c r="Q50" s="52">
        <v>0.178554190695283</v>
      </c>
      <c r="R50" s="65" t="s">
        <v>270</v>
      </c>
      <c r="S50" s="9"/>
      <c r="T50" s="39"/>
    </row>
    <row r="51" spans="2:20" s="46" customFormat="1" ht="25.5" x14ac:dyDescent="0.2">
      <c r="B51" s="53" t="s">
        <v>106</v>
      </c>
      <c r="C51" s="172" t="s">
        <v>284</v>
      </c>
      <c r="D51" s="48" t="s">
        <v>40</v>
      </c>
      <c r="E51" s="43">
        <v>4576</v>
      </c>
      <c r="F51" s="43">
        <v>302</v>
      </c>
      <c r="G51" s="43">
        <v>2220</v>
      </c>
      <c r="H51" s="43">
        <v>2054</v>
      </c>
      <c r="I51" s="43">
        <v>4786.1216688562927</v>
      </c>
      <c r="J51" s="51">
        <v>315.8672954533655</v>
      </c>
      <c r="K51" s="51">
        <v>2321.938397041296</v>
      </c>
      <c r="L51" s="51">
        <v>2148.3159763616309</v>
      </c>
      <c r="M51" s="51">
        <v>210.12166885629267</v>
      </c>
      <c r="N51" s="52">
        <v>4.5918196865448513E-2</v>
      </c>
      <c r="O51" s="52">
        <v>4.5918196865448735E-2</v>
      </c>
      <c r="P51" s="52">
        <v>4.5918196865448735E-2</v>
      </c>
      <c r="Q51" s="52">
        <v>4.5918196865448291E-2</v>
      </c>
      <c r="R51" s="60" t="s">
        <v>282</v>
      </c>
      <c r="S51" s="9"/>
      <c r="T51" s="39"/>
    </row>
    <row r="52" spans="2:20" s="46" customFormat="1" ht="55.5" customHeight="1" x14ac:dyDescent="0.2">
      <c r="B52" s="48" t="s">
        <v>108</v>
      </c>
      <c r="C52" s="172" t="s">
        <v>285</v>
      </c>
      <c r="D52" s="48" t="s">
        <v>40</v>
      </c>
      <c r="E52" s="43">
        <v>38192.800000000003</v>
      </c>
      <c r="F52" s="43">
        <v>2518</v>
      </c>
      <c r="G52" s="43">
        <v>18534.400000000001</v>
      </c>
      <c r="H52" s="43">
        <v>17140.400000000001</v>
      </c>
      <c r="I52" s="43">
        <v>39983.590003400881</v>
      </c>
      <c r="J52" s="51">
        <v>2636.064379374212</v>
      </c>
      <c r="K52" s="51">
        <v>19403.443857455681</v>
      </c>
      <c r="L52" s="51">
        <v>17944.081766570987</v>
      </c>
      <c r="M52" s="51">
        <v>1790.790003400878</v>
      </c>
      <c r="N52" s="52">
        <v>4.6888157019147059E-2</v>
      </c>
      <c r="O52" s="52">
        <v>4.6888157019146837E-2</v>
      </c>
      <c r="P52" s="52">
        <v>4.6888157019147059E-2</v>
      </c>
      <c r="Q52" s="52">
        <v>4.6888157019146837E-2</v>
      </c>
      <c r="R52" s="58" t="s">
        <v>286</v>
      </c>
      <c r="S52" s="9"/>
      <c r="T52" s="39"/>
    </row>
    <row r="53" spans="2:20" s="46" customFormat="1" ht="25.5" x14ac:dyDescent="0.2">
      <c r="B53" s="48" t="s">
        <v>111</v>
      </c>
      <c r="C53" s="172" t="s">
        <v>287</v>
      </c>
      <c r="D53" s="48" t="s">
        <v>40</v>
      </c>
      <c r="E53" s="43">
        <v>17055</v>
      </c>
      <c r="F53" s="43">
        <v>1124</v>
      </c>
      <c r="G53" s="43">
        <v>8277</v>
      </c>
      <c r="H53" s="43">
        <v>7654</v>
      </c>
      <c r="I53" s="43">
        <v>16495.532686830014</v>
      </c>
      <c r="J53" s="51">
        <v>1087.1286273818198</v>
      </c>
      <c r="K53" s="51">
        <v>8005.4836733445927</v>
      </c>
      <c r="L53" s="51">
        <v>7402.9203861036012</v>
      </c>
      <c r="M53" s="51">
        <v>-559.46731316998557</v>
      </c>
      <c r="N53" s="52">
        <v>-3.2803712293754672E-2</v>
      </c>
      <c r="O53" s="52">
        <v>-3.2803712293754672E-2</v>
      </c>
      <c r="P53" s="52">
        <v>-3.2803712293754672E-2</v>
      </c>
      <c r="Q53" s="52">
        <v>-3.2803712293754783E-2</v>
      </c>
      <c r="R53" s="65" t="s">
        <v>280</v>
      </c>
      <c r="S53" s="9"/>
      <c r="T53" s="39"/>
    </row>
    <row r="54" spans="2:20" s="46" customFormat="1" ht="33" customHeight="1" x14ac:dyDescent="0.2">
      <c r="B54" s="53" t="s">
        <v>113</v>
      </c>
      <c r="C54" s="172" t="s">
        <v>288</v>
      </c>
      <c r="D54" s="48" t="s">
        <v>40</v>
      </c>
      <c r="E54" s="43">
        <v>282</v>
      </c>
      <c r="F54" s="43">
        <v>18.5</v>
      </c>
      <c r="G54" s="43">
        <v>136.5</v>
      </c>
      <c r="H54" s="43">
        <v>127</v>
      </c>
      <c r="I54" s="43">
        <v>355.83543169555026</v>
      </c>
      <c r="J54" s="51">
        <v>23.343813781445672</v>
      </c>
      <c r="K54" s="51">
        <v>172.23949087390997</v>
      </c>
      <c r="L54" s="51">
        <v>160.25212704019464</v>
      </c>
      <c r="M54" s="51">
        <v>73.835431695550255</v>
      </c>
      <c r="N54" s="52">
        <v>0.26182777197003637</v>
      </c>
      <c r="O54" s="52">
        <v>0.26182777197003637</v>
      </c>
      <c r="P54" s="52">
        <v>0.26182777197003637</v>
      </c>
      <c r="Q54" s="52">
        <v>0.26182777197003659</v>
      </c>
      <c r="R54" s="65" t="s">
        <v>289</v>
      </c>
      <c r="S54" s="9"/>
      <c r="T54" s="39"/>
    </row>
    <row r="55" spans="2:20" s="40" customFormat="1" ht="38.25" x14ac:dyDescent="0.2">
      <c r="B55" s="66" t="s">
        <v>116</v>
      </c>
      <c r="C55" s="67" t="s">
        <v>290</v>
      </c>
      <c r="D55" s="33" t="s">
        <v>40</v>
      </c>
      <c r="E55" s="67">
        <v>10260.4</v>
      </c>
      <c r="F55" s="67">
        <v>676.4</v>
      </c>
      <c r="G55" s="67">
        <v>4979</v>
      </c>
      <c r="H55" s="67">
        <v>4605</v>
      </c>
      <c r="I55" s="43">
        <v>18509.312290629834</v>
      </c>
      <c r="J55" s="44">
        <v>1220.1959800185195</v>
      </c>
      <c r="K55" s="44">
        <v>8981.8979664580274</v>
      </c>
      <c r="L55" s="44">
        <v>8307.2183441532889</v>
      </c>
      <c r="M55" s="44">
        <v>8248.9122906298344</v>
      </c>
      <c r="N55" s="52">
        <v>0.80395620937096357</v>
      </c>
      <c r="O55" s="52">
        <v>0.80395620937096335</v>
      </c>
      <c r="P55" s="52">
        <v>0.80395620937096357</v>
      </c>
      <c r="Q55" s="52">
        <v>0.80395620937096401</v>
      </c>
      <c r="R55" s="43" t="s">
        <v>291</v>
      </c>
      <c r="S55" s="9"/>
      <c r="T55" s="39"/>
    </row>
    <row r="56" spans="2:20" s="46" customFormat="1" ht="13.5" customHeight="1" x14ac:dyDescent="0.2">
      <c r="B56" s="69" t="s">
        <v>119</v>
      </c>
      <c r="C56" s="169" t="s">
        <v>292</v>
      </c>
      <c r="D56" s="34" t="s">
        <v>240</v>
      </c>
      <c r="E56" s="35">
        <v>268354.80000000005</v>
      </c>
      <c r="F56" s="35">
        <v>21421.8</v>
      </c>
      <c r="G56" s="35">
        <v>126499.00000000003</v>
      </c>
      <c r="H56" s="35">
        <v>120434</v>
      </c>
      <c r="I56" s="35">
        <v>510042.62163045694</v>
      </c>
      <c r="J56" s="35">
        <v>38989.479908546193</v>
      </c>
      <c r="K56" s="35">
        <v>242152.1317180089</v>
      </c>
      <c r="L56" s="35">
        <v>228901.01000390184</v>
      </c>
      <c r="M56" s="35">
        <v>241687.82163045689</v>
      </c>
      <c r="N56" s="37">
        <v>0.90062790615430344</v>
      </c>
      <c r="O56" s="37">
        <v>0.82008420900886914</v>
      </c>
      <c r="P56" s="37">
        <v>0.9142612330374853</v>
      </c>
      <c r="Q56" s="37">
        <v>0.90063445541875087</v>
      </c>
      <c r="R56" s="170"/>
      <c r="S56" s="9"/>
      <c r="T56" s="39"/>
    </row>
    <row r="57" spans="2:20" s="46" customFormat="1" ht="25.5" x14ac:dyDescent="0.2">
      <c r="B57" s="34">
        <v>8</v>
      </c>
      <c r="C57" s="169" t="s">
        <v>293</v>
      </c>
      <c r="D57" s="34" t="s">
        <v>240</v>
      </c>
      <c r="E57" s="35">
        <v>266434.60000000003</v>
      </c>
      <c r="F57" s="35">
        <v>21294.799999999999</v>
      </c>
      <c r="G57" s="35">
        <v>125567.40000000002</v>
      </c>
      <c r="H57" s="35">
        <v>119572.4</v>
      </c>
      <c r="I57" s="35">
        <v>505775.40047388198</v>
      </c>
      <c r="J57" s="35">
        <v>38707.250408033215</v>
      </c>
      <c r="K57" s="35">
        <v>240081.85610637194</v>
      </c>
      <c r="L57" s="35">
        <v>226986.29395947678</v>
      </c>
      <c r="M57" s="35">
        <v>239340.80047388194</v>
      </c>
      <c r="N57" s="37">
        <v>0.89830975584207873</v>
      </c>
      <c r="O57" s="37">
        <v>0.81768555741463711</v>
      </c>
      <c r="P57" s="37">
        <v>0.91197600735837403</v>
      </c>
      <c r="Q57" s="37">
        <v>0.89831678514002222</v>
      </c>
      <c r="R57" s="170"/>
      <c r="S57" s="9"/>
      <c r="T57" s="39"/>
    </row>
    <row r="58" spans="2:20" s="46" customFormat="1" ht="34.5" customHeight="1" x14ac:dyDescent="0.2">
      <c r="B58" s="48" t="s">
        <v>122</v>
      </c>
      <c r="C58" s="171" t="s">
        <v>294</v>
      </c>
      <c r="D58" s="48" t="s">
        <v>40</v>
      </c>
      <c r="E58" s="43">
        <v>78999.700000000012</v>
      </c>
      <c r="F58" s="43">
        <v>6224.4</v>
      </c>
      <c r="G58" s="43">
        <v>37321.300000000003</v>
      </c>
      <c r="H58" s="43">
        <v>35454</v>
      </c>
      <c r="I58" s="43">
        <v>177194.30367602591</v>
      </c>
      <c r="J58" s="43">
        <v>13961.169774075795</v>
      </c>
      <c r="K58" s="43">
        <v>83710.719987342556</v>
      </c>
      <c r="L58" s="43">
        <v>79522.413914607561</v>
      </c>
      <c r="M58" s="43">
        <v>98194.603676025901</v>
      </c>
      <c r="N58" s="73">
        <v>1.2429743869410377</v>
      </c>
      <c r="O58" s="73">
        <v>1.2429743869410377</v>
      </c>
      <c r="P58" s="73">
        <v>1.2429743869410377</v>
      </c>
      <c r="Q58" s="73">
        <v>1.2429743869410381</v>
      </c>
      <c r="R58" s="146" t="s">
        <v>260</v>
      </c>
      <c r="S58" s="9"/>
      <c r="T58" s="39"/>
    </row>
    <row r="59" spans="2:20" s="46" customFormat="1" ht="25.5" x14ac:dyDescent="0.2">
      <c r="B59" s="48" t="s">
        <v>124</v>
      </c>
      <c r="C59" s="171" t="s">
        <v>261</v>
      </c>
      <c r="D59" s="48" t="s">
        <v>40</v>
      </c>
      <c r="E59" s="43">
        <v>6784</v>
      </c>
      <c r="F59" s="43">
        <v>447</v>
      </c>
      <c r="G59" s="43">
        <v>3292</v>
      </c>
      <c r="H59" s="43">
        <v>3045</v>
      </c>
      <c r="I59" s="43">
        <v>21162.009550734001</v>
      </c>
      <c r="J59" s="43">
        <v>1394.3717967538471</v>
      </c>
      <c r="K59" s="43">
        <v>10269.06477609321</v>
      </c>
      <c r="L59" s="43">
        <v>9498.5729778869445</v>
      </c>
      <c r="M59" s="43">
        <v>14378.009550734001</v>
      </c>
      <c r="N59" s="73">
        <v>2.1193999927379128</v>
      </c>
      <c r="O59" s="73">
        <v>2.1193999927379128</v>
      </c>
      <c r="P59" s="73">
        <v>2.1193999927379132</v>
      </c>
      <c r="Q59" s="73">
        <v>2.1193999927379128</v>
      </c>
      <c r="R59" s="147"/>
      <c r="S59" s="9"/>
      <c r="T59" s="39"/>
    </row>
    <row r="60" spans="2:20" s="46" customFormat="1" ht="27.75" customHeight="1" x14ac:dyDescent="0.2">
      <c r="B60" s="48" t="s">
        <v>125</v>
      </c>
      <c r="C60" s="171" t="s">
        <v>295</v>
      </c>
      <c r="D60" s="48" t="s">
        <v>40</v>
      </c>
      <c r="E60" s="43">
        <v>1600</v>
      </c>
      <c r="F60" s="43">
        <v>105</v>
      </c>
      <c r="G60" s="43">
        <v>777</v>
      </c>
      <c r="H60" s="43">
        <v>718</v>
      </c>
      <c r="I60" s="43">
        <v>3542.2359680499994</v>
      </c>
      <c r="J60" s="43">
        <v>232.45923540328121</v>
      </c>
      <c r="K60" s="43">
        <v>1720.1983419842809</v>
      </c>
      <c r="L60" s="43">
        <v>1589.5783906624374</v>
      </c>
      <c r="M60" s="43">
        <v>1942.2359680499994</v>
      </c>
      <c r="N60" s="73">
        <v>1.2138974800312496</v>
      </c>
      <c r="O60" s="73">
        <v>1.2138974800312496</v>
      </c>
      <c r="P60" s="73">
        <v>1.2138974800312496</v>
      </c>
      <c r="Q60" s="73">
        <v>1.2138974800312501</v>
      </c>
      <c r="R60" s="43" t="s">
        <v>263</v>
      </c>
      <c r="S60" s="9"/>
      <c r="T60" s="39"/>
    </row>
    <row r="61" spans="2:20" s="46" customFormat="1" ht="15.75" x14ac:dyDescent="0.2">
      <c r="B61" s="48" t="s">
        <v>126</v>
      </c>
      <c r="C61" s="173" t="s">
        <v>296</v>
      </c>
      <c r="D61" s="48"/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73">
        <v>0</v>
      </c>
      <c r="O61" s="73">
        <v>0</v>
      </c>
      <c r="P61" s="73">
        <v>0</v>
      </c>
      <c r="Q61" s="73">
        <v>0</v>
      </c>
      <c r="R61" s="43"/>
      <c r="S61" s="9"/>
      <c r="T61" s="39"/>
    </row>
    <row r="62" spans="2:20" s="46" customFormat="1" ht="15.75" collapsed="1" x14ac:dyDescent="0.2">
      <c r="B62" s="48" t="s">
        <v>128</v>
      </c>
      <c r="C62" s="43" t="s">
        <v>297</v>
      </c>
      <c r="D62" s="48" t="s">
        <v>40</v>
      </c>
      <c r="E62" s="43">
        <v>21948.400000000001</v>
      </c>
      <c r="F62" s="43">
        <v>1447</v>
      </c>
      <c r="G62" s="43">
        <v>10651.4</v>
      </c>
      <c r="H62" s="43">
        <v>9850</v>
      </c>
      <c r="I62" s="43">
        <v>48051.112726305</v>
      </c>
      <c r="J62" s="43">
        <v>3167.8828577465024</v>
      </c>
      <c r="K62" s="43">
        <v>23318.857961991082</v>
      </c>
      <c r="L62" s="43">
        <v>21564.371906567416</v>
      </c>
      <c r="M62" s="43">
        <v>26102.712726304999</v>
      </c>
      <c r="N62" s="73">
        <v>1.1892763356921234</v>
      </c>
      <c r="O62" s="73">
        <v>1.1892763356921234</v>
      </c>
      <c r="P62" s="73">
        <v>1.1892763356921234</v>
      </c>
      <c r="Q62" s="73">
        <v>1.1892763356921234</v>
      </c>
      <c r="R62" s="43"/>
      <c r="S62" s="9"/>
      <c r="T62" s="39"/>
    </row>
    <row r="63" spans="2:20" s="46" customFormat="1" ht="27" customHeight="1" x14ac:dyDescent="0.2">
      <c r="B63" s="48" t="s">
        <v>130</v>
      </c>
      <c r="C63" s="173" t="s">
        <v>298</v>
      </c>
      <c r="D63" s="48" t="s">
        <v>40</v>
      </c>
      <c r="E63" s="43">
        <v>74777</v>
      </c>
      <c r="F63" s="43">
        <v>4930</v>
      </c>
      <c r="G63" s="43">
        <v>36288</v>
      </c>
      <c r="H63" s="43">
        <v>33559</v>
      </c>
      <c r="I63" s="43">
        <v>85051.126947397002</v>
      </c>
      <c r="J63" s="43">
        <v>5607.3666481761402</v>
      </c>
      <c r="K63" s="43">
        <v>41273.858200611721</v>
      </c>
      <c r="L63" s="43">
        <v>38169.902098609135</v>
      </c>
      <c r="M63" s="43">
        <v>10274.126947397002</v>
      </c>
      <c r="N63" s="73">
        <v>0.13739688603978495</v>
      </c>
      <c r="O63" s="73">
        <v>0.13739688603978495</v>
      </c>
      <c r="P63" s="73">
        <v>0.13739688603978517</v>
      </c>
      <c r="Q63" s="73">
        <v>0.13739688603978473</v>
      </c>
      <c r="R63" s="43" t="s">
        <v>299</v>
      </c>
      <c r="S63" s="9"/>
      <c r="T63" s="39"/>
    </row>
    <row r="64" spans="2:20" s="46" customFormat="1" ht="38.25" x14ac:dyDescent="0.2">
      <c r="B64" s="48" t="s">
        <v>132</v>
      </c>
      <c r="C64" s="173" t="s">
        <v>300</v>
      </c>
      <c r="D64" s="48" t="s">
        <v>40</v>
      </c>
      <c r="E64" s="43">
        <v>1589.4</v>
      </c>
      <c r="F64" s="43">
        <v>105</v>
      </c>
      <c r="G64" s="43">
        <v>771</v>
      </c>
      <c r="H64" s="43">
        <v>713.4</v>
      </c>
      <c r="I64" s="43">
        <v>5592.3775713000005</v>
      </c>
      <c r="J64" s="43">
        <v>369.44736692242356</v>
      </c>
      <c r="K64" s="43">
        <v>2712.7992371160817</v>
      </c>
      <c r="L64" s="43">
        <v>2510.1309672614952</v>
      </c>
      <c r="M64" s="43">
        <v>4002.9775713000004</v>
      </c>
      <c r="N64" s="73">
        <v>2.5185463516421294</v>
      </c>
      <c r="O64" s="73">
        <v>2.5185463516421289</v>
      </c>
      <c r="P64" s="73">
        <v>2.5185463516421294</v>
      </c>
      <c r="Q64" s="73">
        <v>2.5185463516421298</v>
      </c>
      <c r="R64" s="43" t="s">
        <v>301</v>
      </c>
      <c r="S64" s="9"/>
      <c r="T64" s="39"/>
    </row>
    <row r="65" spans="2:20" s="46" customFormat="1" ht="25.5" x14ac:dyDescent="0.2">
      <c r="B65" s="48" t="s">
        <v>135</v>
      </c>
      <c r="C65" s="58" t="s">
        <v>302</v>
      </c>
      <c r="D65" s="48" t="s">
        <v>40</v>
      </c>
      <c r="E65" s="43">
        <v>12071</v>
      </c>
      <c r="F65" s="43">
        <v>796</v>
      </c>
      <c r="G65" s="43">
        <v>5858</v>
      </c>
      <c r="H65" s="43">
        <v>5417</v>
      </c>
      <c r="I65" s="43">
        <v>17986.306130689001</v>
      </c>
      <c r="J65" s="43">
        <v>1186.0740352935502</v>
      </c>
      <c r="K65" s="43">
        <v>8728.6704758161031</v>
      </c>
      <c r="L65" s="43">
        <v>8071.5616195793482</v>
      </c>
      <c r="M65" s="43">
        <v>5915.3061306890013</v>
      </c>
      <c r="N65" s="73">
        <v>0.49004275790647012</v>
      </c>
      <c r="O65" s="73">
        <v>0.49004275790647012</v>
      </c>
      <c r="P65" s="73">
        <v>0.49004275790647034</v>
      </c>
      <c r="Q65" s="73">
        <v>0.49004275790647012</v>
      </c>
      <c r="R65" s="65" t="s">
        <v>303</v>
      </c>
      <c r="S65" s="9"/>
      <c r="T65" s="39"/>
    </row>
    <row r="66" spans="2:20" s="46" customFormat="1" ht="25.5" x14ac:dyDescent="0.2">
      <c r="B66" s="48" t="s">
        <v>137</v>
      </c>
      <c r="C66" s="43" t="s">
        <v>304</v>
      </c>
      <c r="D66" s="48" t="s">
        <v>40</v>
      </c>
      <c r="E66" s="43">
        <v>1121</v>
      </c>
      <c r="F66" s="43">
        <v>74</v>
      </c>
      <c r="G66" s="43">
        <v>544</v>
      </c>
      <c r="H66" s="43">
        <v>503</v>
      </c>
      <c r="I66" s="43">
        <v>5641.3240976429997</v>
      </c>
      <c r="J66" s="43">
        <v>372.3978440906173</v>
      </c>
      <c r="K66" s="43">
        <v>2737.627394395889</v>
      </c>
      <c r="L66" s="43">
        <v>2531.2988591564931</v>
      </c>
      <c r="M66" s="43">
        <v>4520.3240976429997</v>
      </c>
      <c r="N66" s="73">
        <v>4.0324032985218556</v>
      </c>
      <c r="O66" s="73">
        <v>4.0324032985218556</v>
      </c>
      <c r="P66" s="73">
        <v>4.0324032985218548</v>
      </c>
      <c r="Q66" s="73">
        <v>4.0324032985218548</v>
      </c>
      <c r="R66" s="43" t="s">
        <v>305</v>
      </c>
      <c r="S66" s="9"/>
      <c r="T66" s="39"/>
    </row>
    <row r="67" spans="2:20" s="46" customFormat="1" ht="25.5" customHeight="1" x14ac:dyDescent="0.2">
      <c r="B67" s="48" t="s">
        <v>140</v>
      </c>
      <c r="C67" s="43" t="s">
        <v>306</v>
      </c>
      <c r="D67" s="48" t="s">
        <v>40</v>
      </c>
      <c r="E67" s="43">
        <v>9616</v>
      </c>
      <c r="F67" s="43">
        <v>634</v>
      </c>
      <c r="G67" s="43">
        <v>4666</v>
      </c>
      <c r="H67" s="43">
        <v>4316</v>
      </c>
      <c r="I67" s="43">
        <v>13612.974537162001</v>
      </c>
      <c r="J67" s="43">
        <v>897.52764731288562</v>
      </c>
      <c r="K67" s="43">
        <v>6605.46372612291</v>
      </c>
      <c r="L67" s="43">
        <v>6109.9831637262059</v>
      </c>
      <c r="M67" s="43">
        <v>3996.9745371620011</v>
      </c>
      <c r="N67" s="73">
        <v>0.41565874970486694</v>
      </c>
      <c r="O67" s="73">
        <v>0.41565874970486694</v>
      </c>
      <c r="P67" s="73">
        <v>0.41565874970486716</v>
      </c>
      <c r="Q67" s="73">
        <v>0.41565874970486694</v>
      </c>
      <c r="R67" s="65" t="s">
        <v>303</v>
      </c>
      <c r="S67" s="9"/>
      <c r="T67" s="39"/>
    </row>
    <row r="68" spans="2:20" s="46" customFormat="1" ht="25.5" x14ac:dyDescent="0.2">
      <c r="B68" s="48" t="s">
        <v>142</v>
      </c>
      <c r="C68" s="43" t="s">
        <v>307</v>
      </c>
      <c r="D68" s="48" t="s">
        <v>40</v>
      </c>
      <c r="E68" s="43">
        <v>4094</v>
      </c>
      <c r="F68" s="43">
        <v>270</v>
      </c>
      <c r="G68" s="43">
        <v>1987</v>
      </c>
      <c r="H68" s="43">
        <v>1837</v>
      </c>
      <c r="I68" s="43">
        <v>11707.632238618011</v>
      </c>
      <c r="J68" s="43">
        <v>772.12034793035241</v>
      </c>
      <c r="K68" s="43">
        <v>5682.2338197689269</v>
      </c>
      <c r="L68" s="43">
        <v>5253.2780709187309</v>
      </c>
      <c r="M68" s="43">
        <v>7613.6322386180109</v>
      </c>
      <c r="N68" s="73">
        <v>1.8597049923346387</v>
      </c>
      <c r="O68" s="73">
        <v>1.8597049923346387</v>
      </c>
      <c r="P68" s="73">
        <v>1.8597049923346387</v>
      </c>
      <c r="Q68" s="73">
        <v>1.8597049923346387</v>
      </c>
      <c r="R68" s="65" t="s">
        <v>303</v>
      </c>
      <c r="S68" s="9"/>
      <c r="T68" s="39"/>
    </row>
    <row r="69" spans="2:20" s="46" customFormat="1" ht="25.5" x14ac:dyDescent="0.2">
      <c r="B69" s="48" t="s">
        <v>145</v>
      </c>
      <c r="C69" s="43" t="s">
        <v>308</v>
      </c>
      <c r="D69" s="48" t="s">
        <v>40</v>
      </c>
      <c r="E69" s="43">
        <v>7351.2</v>
      </c>
      <c r="F69" s="43">
        <v>484.6</v>
      </c>
      <c r="G69" s="43">
        <v>3567.6</v>
      </c>
      <c r="H69" s="43">
        <v>3299</v>
      </c>
      <c r="I69" s="43">
        <v>13828.959010295002</v>
      </c>
      <c r="J69" s="43">
        <v>911.62171297052976</v>
      </c>
      <c r="K69" s="43">
        <v>6711.3116450550187</v>
      </c>
      <c r="L69" s="43">
        <v>6206.0256522694544</v>
      </c>
      <c r="M69" s="43">
        <v>6477.7590102950026</v>
      </c>
      <c r="N69" s="73">
        <v>0.881183889745212</v>
      </c>
      <c r="O69" s="73">
        <v>0.881183889745212</v>
      </c>
      <c r="P69" s="73">
        <v>0.88118388974521222</v>
      </c>
      <c r="Q69" s="73">
        <v>0.881183889745212</v>
      </c>
      <c r="R69" s="65" t="s">
        <v>303</v>
      </c>
      <c r="S69" s="9"/>
      <c r="T69" s="39"/>
    </row>
    <row r="70" spans="2:20" s="40" customFormat="1" ht="13.5" customHeight="1" x14ac:dyDescent="0.2">
      <c r="B70" s="48" t="s">
        <v>147</v>
      </c>
      <c r="C70" s="174" t="s">
        <v>309</v>
      </c>
      <c r="D70" s="34" t="s">
        <v>240</v>
      </c>
      <c r="E70" s="35">
        <v>46482.9</v>
      </c>
      <c r="F70" s="35">
        <v>5777.7999999999993</v>
      </c>
      <c r="G70" s="35">
        <v>19844.099999999999</v>
      </c>
      <c r="H70" s="35">
        <v>20861</v>
      </c>
      <c r="I70" s="35">
        <v>102405.03801966301</v>
      </c>
      <c r="J70" s="35">
        <v>9834.8111413572897</v>
      </c>
      <c r="K70" s="35">
        <v>46611.050540074153</v>
      </c>
      <c r="L70" s="35">
        <v>45959.176338231562</v>
      </c>
      <c r="M70" s="35">
        <v>55922.138019663013</v>
      </c>
      <c r="N70" s="37">
        <v>1.2030690430171744</v>
      </c>
      <c r="O70" s="37">
        <v>0.70217230457220592</v>
      </c>
      <c r="P70" s="37">
        <v>1.3488619055575288</v>
      </c>
      <c r="Q70" s="37">
        <v>1.2031147278764949</v>
      </c>
      <c r="R70" s="170"/>
      <c r="S70" s="9"/>
      <c r="T70" s="39"/>
    </row>
    <row r="71" spans="2:20" s="46" customFormat="1" ht="39" customHeight="1" x14ac:dyDescent="0.2">
      <c r="B71" s="53" t="s">
        <v>151</v>
      </c>
      <c r="C71" s="43" t="s">
        <v>310</v>
      </c>
      <c r="D71" s="48" t="s">
        <v>40</v>
      </c>
      <c r="E71" s="43">
        <v>6785.4</v>
      </c>
      <c r="F71" s="43">
        <v>447</v>
      </c>
      <c r="G71" s="43">
        <v>3293.4</v>
      </c>
      <c r="H71" s="43">
        <v>3045</v>
      </c>
      <c r="I71" s="43">
        <v>33205.8464198</v>
      </c>
      <c r="J71" s="43">
        <v>2187.4927564551244</v>
      </c>
      <c r="K71" s="43">
        <v>16116.976832459299</v>
      </c>
      <c r="L71" s="43">
        <v>14901.376830885576</v>
      </c>
      <c r="M71" s="43">
        <v>26420.446419799999</v>
      </c>
      <c r="N71" s="73">
        <v>3.8937198130987118</v>
      </c>
      <c r="O71" s="73">
        <v>3.8937198130987127</v>
      </c>
      <c r="P71" s="73">
        <v>3.8937198130987118</v>
      </c>
      <c r="Q71" s="73">
        <v>3.893719813098711</v>
      </c>
      <c r="R71" s="43" t="s">
        <v>311</v>
      </c>
      <c r="S71" s="9"/>
      <c r="T71" s="39"/>
    </row>
    <row r="72" spans="2:20" s="46" customFormat="1" ht="25.5" x14ac:dyDescent="0.2">
      <c r="B72" s="53" t="s">
        <v>154</v>
      </c>
      <c r="C72" s="43" t="s">
        <v>312</v>
      </c>
      <c r="D72" s="48" t="s">
        <v>40</v>
      </c>
      <c r="E72" s="43">
        <v>922.4</v>
      </c>
      <c r="F72" s="43">
        <v>61</v>
      </c>
      <c r="G72" s="43">
        <v>447.4</v>
      </c>
      <c r="H72" s="43">
        <v>414</v>
      </c>
      <c r="I72" s="43">
        <v>3385.5125311669999</v>
      </c>
      <c r="J72" s="43">
        <v>223.89013920336836</v>
      </c>
      <c r="K72" s="43">
        <v>1642.1057095014264</v>
      </c>
      <c r="L72" s="43">
        <v>1519.5166824622049</v>
      </c>
      <c r="M72" s="43">
        <v>2463.1125311669998</v>
      </c>
      <c r="N72" s="73">
        <v>2.6703301508748916</v>
      </c>
      <c r="O72" s="73">
        <v>2.6703301508748911</v>
      </c>
      <c r="P72" s="73">
        <v>2.6703301508748916</v>
      </c>
      <c r="Q72" s="73">
        <v>2.6703301508748911</v>
      </c>
      <c r="R72" s="43" t="s">
        <v>260</v>
      </c>
      <c r="S72" s="9"/>
      <c r="T72" s="39"/>
    </row>
    <row r="73" spans="2:20" s="46" customFormat="1" ht="25.5" x14ac:dyDescent="0.2">
      <c r="B73" s="53" t="s">
        <v>156</v>
      </c>
      <c r="C73" s="43" t="s">
        <v>313</v>
      </c>
      <c r="D73" s="48" t="s">
        <v>40</v>
      </c>
      <c r="E73" s="43">
        <v>1158</v>
      </c>
      <c r="F73" s="43">
        <v>76</v>
      </c>
      <c r="G73" s="43">
        <v>562</v>
      </c>
      <c r="H73" s="43">
        <v>520</v>
      </c>
      <c r="I73" s="43">
        <v>1208.4614652759999</v>
      </c>
      <c r="J73" s="43">
        <v>79.311806011205533</v>
      </c>
      <c r="K73" s="43">
        <v>586.48993392496709</v>
      </c>
      <c r="L73" s="43">
        <v>542.65972533982722</v>
      </c>
      <c r="M73" s="43">
        <v>50.461465275999899</v>
      </c>
      <c r="N73" s="73">
        <v>4.3576394884283109E-2</v>
      </c>
      <c r="O73" s="73">
        <v>4.3576394884283332E-2</v>
      </c>
      <c r="P73" s="73">
        <v>4.3576394884283109E-2</v>
      </c>
      <c r="Q73" s="73">
        <v>4.3576394884283109E-2</v>
      </c>
      <c r="R73" s="43"/>
      <c r="S73" s="9"/>
      <c r="T73" s="39"/>
    </row>
    <row r="74" spans="2:20" s="46" customFormat="1" ht="27" customHeight="1" x14ac:dyDescent="0.2">
      <c r="B74" s="53" t="s">
        <v>158</v>
      </c>
      <c r="C74" s="43" t="s">
        <v>314</v>
      </c>
      <c r="D74" s="48" t="s">
        <v>40</v>
      </c>
      <c r="E74" s="43">
        <v>3525.6000000000004</v>
      </c>
      <c r="F74" s="43">
        <v>232.4</v>
      </c>
      <c r="G74" s="43">
        <v>1711.2</v>
      </c>
      <c r="H74" s="43">
        <v>1582</v>
      </c>
      <c r="I74" s="43">
        <v>4086.5442068879997</v>
      </c>
      <c r="J74" s="43">
        <v>269.37624054934508</v>
      </c>
      <c r="K74" s="43">
        <v>1983.4622324786544</v>
      </c>
      <c r="L74" s="43">
        <v>1833.7057338600005</v>
      </c>
      <c r="M74" s="43">
        <v>560.94420688799937</v>
      </c>
      <c r="N74" s="73">
        <v>0.15910602646017669</v>
      </c>
      <c r="O74" s="73">
        <v>0.15910602646017669</v>
      </c>
      <c r="P74" s="73">
        <v>0.15910602646017669</v>
      </c>
      <c r="Q74" s="73">
        <v>0.15910602646017735</v>
      </c>
      <c r="R74" s="43" t="s">
        <v>260</v>
      </c>
      <c r="S74" s="9"/>
      <c r="T74" s="39"/>
    </row>
    <row r="75" spans="2:20" s="46" customFormat="1" ht="32.25" customHeight="1" x14ac:dyDescent="0.2">
      <c r="B75" s="53" t="s">
        <v>159</v>
      </c>
      <c r="C75" s="56" t="s">
        <v>315</v>
      </c>
      <c r="D75" s="48" t="s">
        <v>40</v>
      </c>
      <c r="E75" s="43">
        <v>25711</v>
      </c>
      <c r="F75" s="43">
        <v>4307</v>
      </c>
      <c r="G75" s="43">
        <v>9865</v>
      </c>
      <c r="H75" s="43">
        <v>11539</v>
      </c>
      <c r="I75" s="43">
        <v>30025.57466961</v>
      </c>
      <c r="J75" s="43">
        <v>5029.7596399210561</v>
      </c>
      <c r="K75" s="43">
        <v>11520.45016202025</v>
      </c>
      <c r="L75" s="43">
        <v>13475.364867668693</v>
      </c>
      <c r="M75" s="43">
        <v>4314.5746696099995</v>
      </c>
      <c r="N75" s="73">
        <v>0.16781045737660927</v>
      </c>
      <c r="O75" s="73">
        <v>0.16781045737660927</v>
      </c>
      <c r="P75" s="73">
        <v>0.16781045737660927</v>
      </c>
      <c r="Q75" s="73">
        <v>0.16781045737660927</v>
      </c>
      <c r="R75" s="43"/>
      <c r="S75" s="9"/>
      <c r="T75" s="39"/>
    </row>
    <row r="76" spans="2:20" s="46" customFormat="1" ht="25.5" x14ac:dyDescent="0.2">
      <c r="B76" s="53" t="s">
        <v>161</v>
      </c>
      <c r="C76" s="56" t="s">
        <v>316</v>
      </c>
      <c r="D76" s="48" t="s">
        <v>40</v>
      </c>
      <c r="E76" s="43">
        <v>5949.5</v>
      </c>
      <c r="F76" s="43">
        <v>392.4</v>
      </c>
      <c r="G76" s="43">
        <v>2887.1</v>
      </c>
      <c r="H76" s="43">
        <v>2670</v>
      </c>
      <c r="I76" s="43">
        <v>21122.238026357001</v>
      </c>
      <c r="J76" s="43">
        <v>1393.1197918383878</v>
      </c>
      <c r="K76" s="43">
        <v>10249.939222774232</v>
      </c>
      <c r="L76" s="43">
        <v>9479.1790117443816</v>
      </c>
      <c r="M76" s="43">
        <v>15172.738026357001</v>
      </c>
      <c r="N76" s="73">
        <v>2.5502543115147494</v>
      </c>
      <c r="O76" s="73">
        <v>2.5502543115147498</v>
      </c>
      <c r="P76" s="73">
        <v>2.5502543115147494</v>
      </c>
      <c r="Q76" s="73">
        <v>2.5502543115147498</v>
      </c>
      <c r="R76" s="43" t="s">
        <v>317</v>
      </c>
      <c r="S76" s="9"/>
      <c r="T76" s="39"/>
    </row>
    <row r="77" spans="2:20" s="46" customFormat="1" ht="15.75" x14ac:dyDescent="0.2">
      <c r="B77" s="53" t="s">
        <v>163</v>
      </c>
      <c r="C77" s="43" t="s">
        <v>318</v>
      </c>
      <c r="D77" s="48" t="s">
        <v>40</v>
      </c>
      <c r="E77" s="43">
        <v>996</v>
      </c>
      <c r="F77" s="43">
        <v>167</v>
      </c>
      <c r="G77" s="43">
        <v>382</v>
      </c>
      <c r="H77" s="43">
        <v>447</v>
      </c>
      <c r="I77" s="43">
        <v>1653.405795743</v>
      </c>
      <c r="J77" s="43">
        <v>277.22767860349501</v>
      </c>
      <c r="K77" s="43">
        <v>634.13756423074904</v>
      </c>
      <c r="L77" s="43">
        <v>742.04055290875601</v>
      </c>
      <c r="M77" s="43">
        <v>657.405795743</v>
      </c>
      <c r="N77" s="73">
        <v>0.66004597966164669</v>
      </c>
      <c r="O77" s="73">
        <v>0.66004597966164669</v>
      </c>
      <c r="P77" s="73">
        <v>0.66004597966164669</v>
      </c>
      <c r="Q77" s="73">
        <v>0.66004597966164646</v>
      </c>
      <c r="R77" s="43"/>
      <c r="S77" s="9"/>
      <c r="T77" s="39"/>
    </row>
    <row r="78" spans="2:20" s="46" customFormat="1" ht="46.5" customHeight="1" x14ac:dyDescent="0.2">
      <c r="B78" s="53" t="s">
        <v>165</v>
      </c>
      <c r="C78" s="43" t="s">
        <v>290</v>
      </c>
      <c r="D78" s="48" t="s">
        <v>40</v>
      </c>
      <c r="E78" s="43">
        <v>1435</v>
      </c>
      <c r="F78" s="43">
        <v>95</v>
      </c>
      <c r="G78" s="43">
        <v>696</v>
      </c>
      <c r="H78" s="43">
        <v>644</v>
      </c>
      <c r="I78" s="43">
        <v>7717.4549048220015</v>
      </c>
      <c r="J78" s="43">
        <v>374.63308877530693</v>
      </c>
      <c r="K78" s="43">
        <v>3877.4888826845759</v>
      </c>
      <c r="L78" s="43">
        <v>3465.3329333621177</v>
      </c>
      <c r="M78" s="43">
        <v>6282.4549048220015</v>
      </c>
      <c r="N78" s="73">
        <v>5.3780173552766559</v>
      </c>
      <c r="O78" s="73">
        <v>2.9435061976348096</v>
      </c>
      <c r="P78" s="73">
        <v>4.5711047165008276</v>
      </c>
      <c r="Q78" s="73">
        <v>4.380951759879065</v>
      </c>
      <c r="R78" s="60" t="s">
        <v>311</v>
      </c>
      <c r="S78" s="9"/>
      <c r="T78" s="39"/>
    </row>
    <row r="79" spans="2:20" s="46" customFormat="1" ht="46.5" customHeight="1" x14ac:dyDescent="0.2">
      <c r="B79" s="53" t="s">
        <v>167</v>
      </c>
      <c r="C79" s="43" t="s">
        <v>319</v>
      </c>
      <c r="D79" s="48" t="s">
        <v>40</v>
      </c>
      <c r="E79" s="43">
        <v>766</v>
      </c>
      <c r="F79" s="43">
        <v>28</v>
      </c>
      <c r="G79" s="43">
        <v>394</v>
      </c>
      <c r="H79" s="43">
        <v>344</v>
      </c>
      <c r="I79" s="43">
        <v>5570.6838968299999</v>
      </c>
      <c r="J79" s="43">
        <v>203.62813199900785</v>
      </c>
      <c r="K79" s="43">
        <v>2865.3387145574675</v>
      </c>
      <c r="L79" s="43">
        <v>2501.7170502735248</v>
      </c>
      <c r="M79" s="43">
        <v>4804.6838968299999</v>
      </c>
      <c r="N79" s="73">
        <v>6.2724332856788507</v>
      </c>
      <c r="O79" s="73">
        <v>6.2724332856788516</v>
      </c>
      <c r="P79" s="73">
        <v>6.2724332856788516</v>
      </c>
      <c r="Q79" s="73">
        <v>6.2724332856788516</v>
      </c>
      <c r="R79" s="60"/>
      <c r="S79" s="9"/>
      <c r="T79" s="39"/>
    </row>
    <row r="80" spans="2:20" s="46" customFormat="1" ht="15.75" x14ac:dyDescent="0.2">
      <c r="B80" s="53"/>
      <c r="C80" s="43" t="s">
        <v>320</v>
      </c>
      <c r="D80" s="48" t="s">
        <v>40</v>
      </c>
      <c r="E80" s="43">
        <v>500</v>
      </c>
      <c r="F80" s="43">
        <v>39</v>
      </c>
      <c r="G80" s="43">
        <v>237</v>
      </c>
      <c r="H80" s="43">
        <v>224</v>
      </c>
      <c r="I80" s="43">
        <v>681.2059063160001</v>
      </c>
      <c r="J80" s="43">
        <v>53.2</v>
      </c>
      <c r="K80" s="43">
        <v>322.3</v>
      </c>
      <c r="L80" s="43">
        <v>305.70590631600004</v>
      </c>
      <c r="M80" s="43">
        <v>181.2059063160001</v>
      </c>
      <c r="N80" s="73">
        <v>0.36241181263200017</v>
      </c>
      <c r="O80" s="73">
        <v>0.36410256410256414</v>
      </c>
      <c r="P80" s="73">
        <v>0.35991561181434606</v>
      </c>
      <c r="Q80" s="73">
        <v>0.36475851033928586</v>
      </c>
      <c r="R80" s="60"/>
      <c r="S80" s="9"/>
      <c r="T80" s="39"/>
    </row>
    <row r="81" spans="2:20" s="46" customFormat="1" ht="15.75" x14ac:dyDescent="0.2">
      <c r="B81" s="53"/>
      <c r="C81" s="43" t="s">
        <v>170</v>
      </c>
      <c r="D81" s="48" t="s">
        <v>40</v>
      </c>
      <c r="E81" s="43">
        <v>169</v>
      </c>
      <c r="F81" s="43">
        <v>28</v>
      </c>
      <c r="G81" s="43">
        <v>65</v>
      </c>
      <c r="H81" s="43">
        <v>76</v>
      </c>
      <c r="I81" s="43">
        <v>208.90451337600004</v>
      </c>
      <c r="J81" s="43">
        <v>34.61139866584616</v>
      </c>
      <c r="K81" s="43">
        <v>80.347889760000015</v>
      </c>
      <c r="L81" s="43">
        <v>93.945224950153857</v>
      </c>
      <c r="M81" s="43">
        <v>39.90451337600004</v>
      </c>
      <c r="N81" s="73">
        <v>0.23612138092307711</v>
      </c>
      <c r="O81" s="73">
        <v>0.23612138092307711</v>
      </c>
      <c r="P81" s="73">
        <v>0.23612138092307711</v>
      </c>
      <c r="Q81" s="73">
        <v>0.23612138092307711</v>
      </c>
      <c r="R81" s="60"/>
      <c r="S81" s="9"/>
      <c r="T81" s="39"/>
    </row>
    <row r="82" spans="2:20" s="46" customFormat="1" ht="15.75" x14ac:dyDescent="0.2">
      <c r="B82" s="53"/>
      <c r="C82" s="43" t="s">
        <v>321</v>
      </c>
      <c r="D82" s="48" t="s">
        <v>40</v>
      </c>
      <c r="E82" s="43">
        <v>0</v>
      </c>
      <c r="F82" s="43">
        <v>0</v>
      </c>
      <c r="G82" s="43">
        <v>0</v>
      </c>
      <c r="H82" s="43">
        <v>0</v>
      </c>
      <c r="I82" s="43">
        <v>1014.2146134119999</v>
      </c>
      <c r="J82" s="43">
        <v>67.143127717170728</v>
      </c>
      <c r="K82" s="43">
        <v>491.91175674895607</v>
      </c>
      <c r="L82" s="43">
        <v>455.15972894587316</v>
      </c>
      <c r="M82" s="43">
        <v>1014.2146134119999</v>
      </c>
      <c r="N82" s="175" t="e">
        <v>#DIV/0!</v>
      </c>
      <c r="O82" s="175" t="e">
        <v>#DIV/0!</v>
      </c>
      <c r="P82" s="175" t="e">
        <v>#DIV/0!</v>
      </c>
      <c r="Q82" s="175" t="e">
        <v>#DIV/0!</v>
      </c>
      <c r="R82" s="60"/>
      <c r="S82" s="9"/>
      <c r="T82" s="39"/>
    </row>
    <row r="83" spans="2:20" s="46" customFormat="1" ht="15.75" x14ac:dyDescent="0.2">
      <c r="B83" s="53"/>
      <c r="C83" s="43" t="s">
        <v>322</v>
      </c>
      <c r="D83" s="48" t="s">
        <v>40</v>
      </c>
      <c r="E83" s="43">
        <v>0</v>
      </c>
      <c r="F83" s="43">
        <v>0</v>
      </c>
      <c r="G83" s="43">
        <v>0</v>
      </c>
      <c r="H83" s="43">
        <v>0</v>
      </c>
      <c r="I83" s="43">
        <v>89.941077512000021</v>
      </c>
      <c r="J83" s="43">
        <v>5.9542873614216036</v>
      </c>
      <c r="K83" s="43">
        <v>43.622989511046697</v>
      </c>
      <c r="L83" s="43">
        <v>40.363800639531718</v>
      </c>
      <c r="M83" s="43">
        <v>89.941077512000021</v>
      </c>
      <c r="N83" s="175" t="e">
        <v>#DIV/0!</v>
      </c>
      <c r="O83" s="175" t="e">
        <v>#DIV/0!</v>
      </c>
      <c r="P83" s="175" t="e">
        <v>#DIV/0!</v>
      </c>
      <c r="Q83" s="175" t="e">
        <v>#DIV/0!</v>
      </c>
      <c r="R83" s="60"/>
      <c r="S83" s="9"/>
      <c r="T83" s="39"/>
    </row>
    <row r="84" spans="2:20" s="46" customFormat="1" ht="15.75" x14ac:dyDescent="0.2">
      <c r="B84" s="53"/>
      <c r="C84" s="43" t="s">
        <v>264</v>
      </c>
      <c r="D84" s="48" t="s">
        <v>40</v>
      </c>
      <c r="E84" s="43">
        <v>0</v>
      </c>
      <c r="F84" s="43">
        <v>0</v>
      </c>
      <c r="G84" s="43">
        <v>0</v>
      </c>
      <c r="H84" s="43">
        <v>0</v>
      </c>
      <c r="I84" s="43">
        <v>152.504897376</v>
      </c>
      <c r="J84" s="43">
        <v>10.096143031860628</v>
      </c>
      <c r="K84" s="43">
        <v>73.967532107105228</v>
      </c>
      <c r="L84" s="43">
        <v>68.44122223703414</v>
      </c>
      <c r="M84" s="43">
        <v>152.504897376</v>
      </c>
      <c r="N84" s="175" t="e">
        <v>#DIV/0!</v>
      </c>
      <c r="O84" s="175" t="e">
        <v>#DIV/0!</v>
      </c>
      <c r="P84" s="175" t="e">
        <v>#DIV/0!</v>
      </c>
      <c r="Q84" s="175" t="e">
        <v>#DIV/0!</v>
      </c>
      <c r="R84" s="60"/>
      <c r="S84" s="9"/>
      <c r="T84" s="39"/>
    </row>
    <row r="85" spans="2:20" s="40" customFormat="1" ht="25.5" x14ac:dyDescent="0.2">
      <c r="B85" s="50" t="s">
        <v>174</v>
      </c>
      <c r="C85" s="176" t="s">
        <v>323</v>
      </c>
      <c r="D85" s="34" t="s">
        <v>240</v>
      </c>
      <c r="E85" s="35">
        <v>1920.1999999999998</v>
      </c>
      <c r="F85" s="35">
        <v>127</v>
      </c>
      <c r="G85" s="35">
        <v>931.6</v>
      </c>
      <c r="H85" s="35">
        <v>861.6</v>
      </c>
      <c r="I85" s="35">
        <v>4267.2211565750004</v>
      </c>
      <c r="J85" s="35">
        <v>282.22950051298051</v>
      </c>
      <c r="K85" s="35">
        <v>2070.2756116369496</v>
      </c>
      <c r="L85" s="35">
        <v>1914.7160444250703</v>
      </c>
      <c r="M85" s="35">
        <v>2347.0211565750005</v>
      </c>
      <c r="N85" s="37">
        <v>1.2222795315982715</v>
      </c>
      <c r="O85" s="37">
        <v>1.2222795315982715</v>
      </c>
      <c r="P85" s="37">
        <v>1.2222795315982715</v>
      </c>
      <c r="Q85" s="37">
        <v>1.2222795315982711</v>
      </c>
      <c r="R85" s="65" t="s">
        <v>303</v>
      </c>
      <c r="S85" s="9"/>
      <c r="T85" s="39"/>
    </row>
    <row r="86" spans="2:20" s="40" customFormat="1" ht="30.75" customHeight="1" x14ac:dyDescent="0.2">
      <c r="B86" s="50" t="s">
        <v>176</v>
      </c>
      <c r="C86" s="176" t="s">
        <v>324</v>
      </c>
      <c r="D86" s="34"/>
      <c r="E86" s="35">
        <v>0</v>
      </c>
      <c r="F86" s="35">
        <v>0</v>
      </c>
      <c r="G86" s="35">
        <v>0</v>
      </c>
      <c r="H86" s="35">
        <v>0</v>
      </c>
      <c r="I86" s="35"/>
      <c r="J86" s="35"/>
      <c r="K86" s="35"/>
      <c r="L86" s="35"/>
      <c r="M86" s="35">
        <v>0</v>
      </c>
      <c r="N86" s="37"/>
      <c r="O86" s="37"/>
      <c r="P86" s="37"/>
      <c r="Q86" s="37"/>
      <c r="R86" s="65"/>
      <c r="S86" s="9"/>
      <c r="T86" s="39"/>
    </row>
    <row r="87" spans="2:20" s="46" customFormat="1" ht="31.5" customHeight="1" x14ac:dyDescent="0.2">
      <c r="B87" s="34" t="s">
        <v>178</v>
      </c>
      <c r="C87" s="81" t="s">
        <v>325</v>
      </c>
      <c r="D87" s="34" t="s">
        <v>240</v>
      </c>
      <c r="E87" s="35">
        <v>7964455.5999999987</v>
      </c>
      <c r="F87" s="35">
        <v>824840.2</v>
      </c>
      <c r="G87" s="35">
        <v>4166903</v>
      </c>
      <c r="H87" s="35">
        <v>2972712.3999999994</v>
      </c>
      <c r="I87" s="35">
        <v>8931805.9502709918</v>
      </c>
      <c r="J87" s="35">
        <v>884962.212790263</v>
      </c>
      <c r="K87" s="35">
        <v>4686483.482641275</v>
      </c>
      <c r="L87" s="35">
        <v>3360360.2548394548</v>
      </c>
      <c r="M87" s="35">
        <v>967350.35027099308</v>
      </c>
      <c r="N87" s="37">
        <v>0.12145843970440273</v>
      </c>
      <c r="O87" s="37">
        <v>7.2889285452216068E-2</v>
      </c>
      <c r="P87" s="37">
        <v>0.1246922432898665</v>
      </c>
      <c r="Q87" s="37">
        <v>0.13040207146828453</v>
      </c>
      <c r="R87" s="170"/>
      <c r="S87" s="9"/>
      <c r="T87" s="39"/>
    </row>
    <row r="88" spans="2:20" s="46" customFormat="1" ht="27" customHeight="1" x14ac:dyDescent="0.2">
      <c r="B88" s="83" t="s">
        <v>180</v>
      </c>
      <c r="C88" s="84" t="s">
        <v>326</v>
      </c>
      <c r="D88" s="83" t="s">
        <v>240</v>
      </c>
      <c r="E88" s="86">
        <v>132567</v>
      </c>
      <c r="F88" s="86">
        <v>8740</v>
      </c>
      <c r="G88" s="86">
        <v>64333</v>
      </c>
      <c r="H88" s="86">
        <v>59494</v>
      </c>
      <c r="I88" s="86">
        <v>-1850850.4937013118</v>
      </c>
      <c r="J88" s="86">
        <v>-182504.67834026297</v>
      </c>
      <c r="K88" s="86">
        <v>-831939.62024127506</v>
      </c>
      <c r="L88" s="86">
        <v>-836406.1951197749</v>
      </c>
      <c r="M88" s="86">
        <v>-1983417.4937013118</v>
      </c>
      <c r="N88" s="87">
        <v>-14.961623131709338</v>
      </c>
      <c r="O88" s="87">
        <v>-21.881542144194846</v>
      </c>
      <c r="P88" s="87">
        <v>-13.93177094556876</v>
      </c>
      <c r="Q88" s="87">
        <v>-15.05866465727258</v>
      </c>
      <c r="R88" s="177"/>
      <c r="S88" s="9"/>
      <c r="T88" s="39"/>
    </row>
    <row r="89" spans="2:20" s="46" customFormat="1" ht="13.5" customHeight="1" x14ac:dyDescent="0.2">
      <c r="B89" s="83"/>
      <c r="C89" s="84" t="s">
        <v>327</v>
      </c>
      <c r="D89" s="83"/>
      <c r="E89" s="86"/>
      <c r="F89" s="86"/>
      <c r="G89" s="86"/>
      <c r="H89" s="86"/>
      <c r="I89" s="86"/>
      <c r="J89" s="86"/>
      <c r="K89" s="86"/>
      <c r="L89" s="86"/>
      <c r="M89" s="86">
        <v>0</v>
      </c>
      <c r="N89" s="87"/>
      <c r="O89" s="87"/>
      <c r="P89" s="87"/>
      <c r="Q89" s="87"/>
      <c r="R89" s="177"/>
      <c r="S89" s="9"/>
      <c r="T89" s="39"/>
    </row>
    <row r="90" spans="2:20" s="46" customFormat="1" ht="13.5" customHeight="1" x14ac:dyDescent="0.2">
      <c r="B90" s="83" t="s">
        <v>182</v>
      </c>
      <c r="C90" s="84" t="s">
        <v>183</v>
      </c>
      <c r="D90" s="83" t="s">
        <v>240</v>
      </c>
      <c r="E90" s="86"/>
      <c r="F90" s="86"/>
      <c r="G90" s="86"/>
      <c r="H90" s="86"/>
      <c r="I90" s="86">
        <v>-1052623.4937013118</v>
      </c>
      <c r="J90" s="86">
        <v>-182504.67834026297</v>
      </c>
      <c r="K90" s="86">
        <v>-831939.62024127506</v>
      </c>
      <c r="L90" s="86">
        <v>-38179.1951197749</v>
      </c>
      <c r="M90" s="86">
        <v>-1052623.4937013118</v>
      </c>
      <c r="N90" s="87"/>
      <c r="O90" s="87"/>
      <c r="P90" s="87"/>
      <c r="Q90" s="87"/>
      <c r="R90" s="177"/>
      <c r="S90" s="9"/>
      <c r="T90" s="39"/>
    </row>
    <row r="91" spans="2:20" s="46" customFormat="1" ht="24" customHeight="1" x14ac:dyDescent="0.2">
      <c r="B91" s="83" t="s">
        <v>184</v>
      </c>
      <c r="C91" s="84" t="s">
        <v>328</v>
      </c>
      <c r="D91" s="83" t="s">
        <v>240</v>
      </c>
      <c r="E91" s="86"/>
      <c r="F91" s="86"/>
      <c r="G91" s="86"/>
      <c r="H91" s="86"/>
      <c r="I91" s="86">
        <v>-381523</v>
      </c>
      <c r="J91" s="86"/>
      <c r="K91" s="86"/>
      <c r="L91" s="86">
        <v>-381523</v>
      </c>
      <c r="M91" s="86">
        <v>-381523</v>
      </c>
      <c r="N91" s="87"/>
      <c r="O91" s="87"/>
      <c r="P91" s="87"/>
      <c r="Q91" s="87"/>
      <c r="R91" s="177"/>
      <c r="S91" s="9"/>
      <c r="T91" s="39"/>
    </row>
    <row r="92" spans="2:20" s="46" customFormat="1" ht="27" customHeight="1" x14ac:dyDescent="0.2">
      <c r="B92" s="83" t="s">
        <v>186</v>
      </c>
      <c r="C92" s="84" t="s">
        <v>329</v>
      </c>
      <c r="D92" s="83" t="s">
        <v>240</v>
      </c>
      <c r="E92" s="86"/>
      <c r="F92" s="86"/>
      <c r="G92" s="86"/>
      <c r="H92" s="86"/>
      <c r="I92" s="86">
        <v>-287056</v>
      </c>
      <c r="J92" s="86"/>
      <c r="K92" s="86"/>
      <c r="L92" s="86">
        <v>-287056</v>
      </c>
      <c r="M92" s="86">
        <v>-287056</v>
      </c>
      <c r="N92" s="87"/>
      <c r="O92" s="87"/>
      <c r="P92" s="87"/>
      <c r="Q92" s="87"/>
      <c r="R92" s="177"/>
      <c r="S92" s="9"/>
      <c r="T92" s="39"/>
    </row>
    <row r="93" spans="2:20" s="46" customFormat="1" ht="30.75" customHeight="1" x14ac:dyDescent="0.2">
      <c r="B93" s="83" t="s">
        <v>188</v>
      </c>
      <c r="C93" s="84" t="s">
        <v>330</v>
      </c>
      <c r="D93" s="83" t="s">
        <v>240</v>
      </c>
      <c r="E93" s="86"/>
      <c r="F93" s="86"/>
      <c r="G93" s="86"/>
      <c r="H93" s="86"/>
      <c r="I93" s="86">
        <v>-129648</v>
      </c>
      <c r="J93" s="86"/>
      <c r="K93" s="86"/>
      <c r="L93" s="86">
        <v>-129648</v>
      </c>
      <c r="M93" s="86">
        <v>-129648</v>
      </c>
      <c r="N93" s="87"/>
      <c r="O93" s="87"/>
      <c r="P93" s="87"/>
      <c r="Q93" s="87"/>
      <c r="R93" s="177"/>
      <c r="S93" s="9"/>
      <c r="T93" s="39"/>
    </row>
    <row r="94" spans="2:20" s="46" customFormat="1" ht="29.25" customHeight="1" x14ac:dyDescent="0.2">
      <c r="B94" s="83" t="s">
        <v>190</v>
      </c>
      <c r="C94" s="84" t="s">
        <v>331</v>
      </c>
      <c r="D94" s="83" t="s">
        <v>240</v>
      </c>
      <c r="E94" s="178">
        <v>77314291</v>
      </c>
      <c r="F94" s="179"/>
      <c r="G94" s="179"/>
      <c r="H94" s="180"/>
      <c r="I94" s="178">
        <v>77314291</v>
      </c>
      <c r="J94" s="179"/>
      <c r="K94" s="179"/>
      <c r="L94" s="180"/>
      <c r="M94" s="181">
        <v>0</v>
      </c>
      <c r="N94" s="87"/>
      <c r="O94" s="87"/>
      <c r="P94" s="87"/>
      <c r="Q94" s="87"/>
      <c r="R94" s="177"/>
      <c r="S94" s="9"/>
      <c r="T94" s="39"/>
    </row>
    <row r="95" spans="2:20" s="46" customFormat="1" ht="28.5" customHeight="1" x14ac:dyDescent="0.2">
      <c r="B95" s="89" t="s">
        <v>192</v>
      </c>
      <c r="C95" s="105" t="s">
        <v>332</v>
      </c>
      <c r="D95" s="104" t="s">
        <v>240</v>
      </c>
      <c r="E95" s="92">
        <v>8097022.5999999987</v>
      </c>
      <c r="F95" s="92">
        <v>833580.2</v>
      </c>
      <c r="G95" s="92">
        <v>4231236</v>
      </c>
      <c r="H95" s="92">
        <v>3032206.3999999994</v>
      </c>
      <c r="I95" s="92">
        <v>7080955.45656968</v>
      </c>
      <c r="J95" s="92">
        <v>702457.53445000004</v>
      </c>
      <c r="K95" s="92">
        <v>3854543.8624</v>
      </c>
      <c r="L95" s="92">
        <v>2523954.0597196799</v>
      </c>
      <c r="M95" s="92">
        <v>-1016067.1434303187</v>
      </c>
      <c r="N95" s="93">
        <v>-0.12548651444177994</v>
      </c>
      <c r="O95" s="94">
        <v>-0.15730059993027656</v>
      </c>
      <c r="P95" s="94">
        <v>-8.9026501381629375E-2</v>
      </c>
      <c r="Q95" s="94">
        <v>-0.16761798942193373</v>
      </c>
      <c r="R95" s="182"/>
      <c r="S95" s="9"/>
      <c r="T95" s="39"/>
    </row>
    <row r="96" spans="2:20" s="46" customFormat="1" ht="30" customHeight="1" x14ac:dyDescent="0.2">
      <c r="B96" s="89" t="s">
        <v>194</v>
      </c>
      <c r="C96" s="105" t="s">
        <v>328</v>
      </c>
      <c r="D96" s="104" t="s">
        <v>240</v>
      </c>
      <c r="E96" s="92">
        <v>381523</v>
      </c>
      <c r="F96" s="106"/>
      <c r="G96" s="106"/>
      <c r="H96" s="92">
        <v>381523</v>
      </c>
      <c r="I96" s="106"/>
      <c r="J96" s="106"/>
      <c r="K96" s="106"/>
      <c r="L96" s="106"/>
      <c r="M96" s="92">
        <v>-381523</v>
      </c>
      <c r="N96" s="93">
        <v>-1</v>
      </c>
      <c r="O96" s="94"/>
      <c r="P96" s="94"/>
      <c r="Q96" s="94">
        <v>0</v>
      </c>
      <c r="R96" s="182"/>
      <c r="S96" s="9"/>
      <c r="T96" s="39"/>
    </row>
    <row r="97" spans="2:20" s="46" customFormat="1" ht="33" customHeight="1" x14ac:dyDescent="0.2">
      <c r="B97" s="89" t="s">
        <v>196</v>
      </c>
      <c r="C97" s="105" t="s">
        <v>329</v>
      </c>
      <c r="D97" s="104" t="s">
        <v>240</v>
      </c>
      <c r="E97" s="92">
        <v>287056</v>
      </c>
      <c r="F97" s="106"/>
      <c r="G97" s="106"/>
      <c r="H97" s="92">
        <v>287056</v>
      </c>
      <c r="I97" s="106"/>
      <c r="J97" s="106"/>
      <c r="K97" s="106"/>
      <c r="L97" s="106"/>
      <c r="M97" s="92">
        <v>-287056</v>
      </c>
      <c r="N97" s="93">
        <v>-1</v>
      </c>
      <c r="O97" s="94"/>
      <c r="P97" s="94"/>
      <c r="Q97" s="94"/>
      <c r="R97" s="182"/>
      <c r="S97" s="9"/>
      <c r="T97" s="39"/>
    </row>
    <row r="98" spans="2:20" s="46" customFormat="1" ht="28.5" customHeight="1" x14ac:dyDescent="0.2">
      <c r="B98" s="89" t="s">
        <v>197</v>
      </c>
      <c r="C98" s="105" t="s">
        <v>330</v>
      </c>
      <c r="D98" s="104" t="s">
        <v>240</v>
      </c>
      <c r="E98" s="92">
        <v>129648</v>
      </c>
      <c r="F98" s="106"/>
      <c r="G98" s="106"/>
      <c r="H98" s="92">
        <v>129648</v>
      </c>
      <c r="I98" s="106"/>
      <c r="J98" s="106"/>
      <c r="K98" s="106"/>
      <c r="L98" s="106"/>
      <c r="M98" s="92">
        <v>-129648</v>
      </c>
      <c r="N98" s="93">
        <v>-1</v>
      </c>
      <c r="O98" s="94"/>
      <c r="P98" s="94"/>
      <c r="Q98" s="94"/>
      <c r="R98" s="182"/>
      <c r="S98" s="9"/>
      <c r="T98" s="39"/>
    </row>
    <row r="99" spans="2:20" s="46" customFormat="1" ht="29.25" customHeight="1" x14ac:dyDescent="0.2">
      <c r="B99" s="103" t="s">
        <v>198</v>
      </c>
      <c r="C99" s="105" t="s">
        <v>333</v>
      </c>
      <c r="D99" s="104" t="s">
        <v>240</v>
      </c>
      <c r="E99" s="92">
        <v>7298795.5999999996</v>
      </c>
      <c r="F99" s="92">
        <v>833580.2</v>
      </c>
      <c r="G99" s="92">
        <v>4231236</v>
      </c>
      <c r="H99" s="92">
        <v>2233979.3999999994</v>
      </c>
      <c r="I99" s="92">
        <v>7080955.45656968</v>
      </c>
      <c r="J99" s="92">
        <v>702457.53445000004</v>
      </c>
      <c r="K99" s="92">
        <v>3854543.8624</v>
      </c>
      <c r="L99" s="92">
        <v>2523954.0597196799</v>
      </c>
      <c r="M99" s="92">
        <v>-217840.14343031961</v>
      </c>
      <c r="N99" s="93">
        <v>-2.9846039726104889E-2</v>
      </c>
      <c r="O99" s="94">
        <v>-0.15730059993027656</v>
      </c>
      <c r="P99" s="94">
        <v>-8.9026501381629375E-2</v>
      </c>
      <c r="Q99" s="94">
        <v>0.12980185033025848</v>
      </c>
      <c r="R99" s="182"/>
      <c r="S99" s="9"/>
      <c r="T99" s="39"/>
    </row>
    <row r="100" spans="2:20" s="46" customFormat="1" ht="13.5" customHeight="1" x14ac:dyDescent="0.2">
      <c r="B100" s="142" t="s">
        <v>200</v>
      </c>
      <c r="C100" s="183" t="s">
        <v>334</v>
      </c>
      <c r="D100" s="104" t="s">
        <v>335</v>
      </c>
      <c r="E100" s="106">
        <v>3118.9530000000004</v>
      </c>
      <c r="F100" s="106">
        <v>205.631</v>
      </c>
      <c r="G100" s="106">
        <v>898.428</v>
      </c>
      <c r="H100" s="106">
        <v>2014.8940000000002</v>
      </c>
      <c r="I100" s="106">
        <v>3076.0827279999999</v>
      </c>
      <c r="J100" s="106">
        <v>173.285</v>
      </c>
      <c r="K100" s="106">
        <v>818.44399999999996</v>
      </c>
      <c r="L100" s="106">
        <v>2084.353728</v>
      </c>
      <c r="M100" s="106">
        <v>-42.870272000000568</v>
      </c>
      <c r="N100" s="93">
        <v>-1.3745084327978163E-2</v>
      </c>
      <c r="O100" s="94">
        <v>-0.15730118513259195</v>
      </c>
      <c r="P100" s="94">
        <v>-8.9026610924859861E-2</v>
      </c>
      <c r="Q100" s="94">
        <v>3.4473142507744692E-2</v>
      </c>
      <c r="R100" s="182"/>
      <c r="S100" s="9"/>
      <c r="T100" s="39"/>
    </row>
    <row r="101" spans="2:20" s="46" customFormat="1" ht="13.5" customHeight="1" x14ac:dyDescent="0.2">
      <c r="B101" s="142"/>
      <c r="C101" s="184"/>
      <c r="D101" s="104" t="s">
        <v>240</v>
      </c>
      <c r="E101" s="92">
        <v>7298795.5999999996</v>
      </c>
      <c r="F101" s="92">
        <v>833580.2</v>
      </c>
      <c r="G101" s="92">
        <v>4231236</v>
      </c>
      <c r="H101" s="92">
        <v>2233979.3999999994</v>
      </c>
      <c r="I101" s="92">
        <v>7080955.45656968</v>
      </c>
      <c r="J101" s="92">
        <v>702457.53445000004</v>
      </c>
      <c r="K101" s="92">
        <v>3854543.8624</v>
      </c>
      <c r="L101" s="92">
        <v>2523954.0597196799</v>
      </c>
      <c r="M101" s="92">
        <v>-217840.14343031961</v>
      </c>
      <c r="N101" s="93">
        <v>-2.9846039726104889E-2</v>
      </c>
      <c r="O101" s="94">
        <v>-0.15730059993027656</v>
      </c>
      <c r="P101" s="94">
        <v>-8.9026501381629375E-2</v>
      </c>
      <c r="Q101" s="94">
        <v>0.12980185033025848</v>
      </c>
      <c r="R101" s="182"/>
      <c r="S101" s="9"/>
      <c r="T101" s="39"/>
    </row>
    <row r="102" spans="2:20" s="113" customFormat="1" ht="15.75" x14ac:dyDescent="0.2">
      <c r="B102" s="103" t="s">
        <v>203</v>
      </c>
      <c r="C102" s="110" t="s">
        <v>336</v>
      </c>
      <c r="D102" s="103" t="s">
        <v>337</v>
      </c>
      <c r="E102" s="110">
        <v>2340.1428620437687</v>
      </c>
      <c r="F102" s="110">
        <v>4053.7671849088902</v>
      </c>
      <c r="G102" s="110">
        <v>4709.5994336774902</v>
      </c>
      <c r="H102" s="110">
        <v>1108.7329656051381</v>
      </c>
      <c r="I102" s="110">
        <v>2301.9392138304288</v>
      </c>
      <c r="J102" s="110">
        <v>4053.7700000000004</v>
      </c>
      <c r="K102" s="110">
        <v>4709.6000000000004</v>
      </c>
      <c r="L102" s="110">
        <v>1210.9048602520502</v>
      </c>
      <c r="M102" s="110">
        <v>-38.203648213339875</v>
      </c>
      <c r="N102" s="93">
        <v>-1.6325348692589947E-2</v>
      </c>
      <c r="O102" s="94">
        <v>6.9443827976911621E-7</v>
      </c>
      <c r="P102" s="94">
        <v>1.2024855156056447E-7</v>
      </c>
      <c r="Q102" s="94">
        <v>9.2151940833785417E-2</v>
      </c>
      <c r="R102" s="182"/>
      <c r="S102" s="9"/>
      <c r="T102" s="39"/>
    </row>
    <row r="103" spans="2:20" ht="16.5" customHeight="1" x14ac:dyDescent="0.2">
      <c r="J103" s="137"/>
      <c r="K103" s="137"/>
      <c r="L103" s="137"/>
      <c r="S103" s="9"/>
    </row>
    <row r="104" spans="2:20" ht="16.5" customHeight="1" x14ac:dyDescent="0.2">
      <c r="C104" s="122" t="s">
        <v>338</v>
      </c>
      <c r="D104" s="40"/>
      <c r="E104" s="40"/>
      <c r="F104" s="39"/>
      <c r="G104" s="185"/>
      <c r="M104" s="1">
        <v>-217840.14343031961</v>
      </c>
      <c r="S104" s="9"/>
    </row>
    <row r="105" spans="2:20" ht="16.5" customHeight="1" x14ac:dyDescent="0.2">
      <c r="C105" s="122" t="s">
        <v>339</v>
      </c>
      <c r="D105" s="40"/>
      <c r="E105" s="40"/>
      <c r="F105" s="40"/>
      <c r="G105" s="185"/>
      <c r="M105" s="1">
        <v>-42.870272000000568</v>
      </c>
      <c r="S105" s="9"/>
    </row>
    <row r="106" spans="2:20" ht="16.5" customHeight="1" x14ac:dyDescent="0.2">
      <c r="C106" s="122" t="s">
        <v>340</v>
      </c>
      <c r="D106" s="40"/>
      <c r="E106" s="40"/>
      <c r="F106" s="40"/>
      <c r="G106" s="185"/>
      <c r="M106" s="1">
        <v>-217840.14343031961</v>
      </c>
    </row>
    <row r="107" spans="2:20" ht="16.5" customHeight="1" x14ac:dyDescent="0.2">
      <c r="C107" s="122" t="s">
        <v>341</v>
      </c>
      <c r="D107" s="125"/>
      <c r="E107" s="125"/>
      <c r="F107" s="40"/>
      <c r="G107" s="185"/>
      <c r="M107" s="1">
        <v>-38.203648213339875</v>
      </c>
    </row>
    <row r="108" spans="2:20" ht="16.5" customHeight="1" x14ac:dyDescent="0.2">
      <c r="C108" s="122" t="s">
        <v>342</v>
      </c>
      <c r="D108" s="40"/>
      <c r="E108" s="40"/>
    </row>
    <row r="109" spans="2:20" ht="16.5" customHeight="1" x14ac:dyDescent="0.2">
      <c r="C109" s="122"/>
      <c r="D109" s="40"/>
      <c r="E109" s="40"/>
    </row>
    <row r="110" spans="2:20" ht="16.5" customHeight="1" x14ac:dyDescent="0.2">
      <c r="C110" s="46"/>
      <c r="D110" s="122" t="s">
        <v>343</v>
      </c>
      <c r="E110" s="122"/>
    </row>
    <row r="111" spans="2:20" ht="16.5" customHeight="1" x14ac:dyDescent="0.2">
      <c r="C111" s="40"/>
      <c r="D111" s="40"/>
      <c r="E111" s="40"/>
    </row>
    <row r="112" spans="2:20" ht="16.5" customHeight="1" x14ac:dyDescent="0.2">
      <c r="C112" s="122" t="s">
        <v>344</v>
      </c>
      <c r="D112" s="129"/>
      <c r="E112" s="129"/>
    </row>
    <row r="113" spans="3:5" ht="16.5" customHeight="1" x14ac:dyDescent="0.2">
      <c r="C113" s="132"/>
      <c r="D113" s="133"/>
      <c r="E113" s="133"/>
    </row>
    <row r="114" spans="3:5" ht="16.5" customHeight="1" x14ac:dyDescent="0.25">
      <c r="C114" s="17" t="s">
        <v>345</v>
      </c>
      <c r="D114" s="135"/>
      <c r="E114" s="135"/>
    </row>
  </sheetData>
  <mergeCells count="18">
    <mergeCell ref="B100:B101"/>
    <mergeCell ref="C100:C101"/>
    <mergeCell ref="O16:Q16"/>
    <mergeCell ref="R16:R17"/>
    <mergeCell ref="R32:R33"/>
    <mergeCell ref="R58:R59"/>
    <mergeCell ref="E94:H94"/>
    <mergeCell ref="I94:L94"/>
    <mergeCell ref="B7:R7"/>
    <mergeCell ref="B16:B17"/>
    <mergeCell ref="C16:C17"/>
    <mergeCell ref="D16:D17"/>
    <mergeCell ref="E16:E17"/>
    <mergeCell ref="F16:H16"/>
    <mergeCell ref="I16:I17"/>
    <mergeCell ref="J16:L16"/>
    <mergeCell ref="M16:M17"/>
    <mergeCell ref="N16:N17"/>
  </mergeCells>
  <pageMargins left="0.47244094488188981" right="0.15748031496062992" top="0.17" bottom="0.19685039370078741" header="0.15748031496062992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АО ПЭ (рус.яз)</vt:lpstr>
      <vt:lpstr>АО ПЭ (каз.яз)</vt:lpstr>
      <vt:lpstr>'АО ПЭ (каз.яз)'!Заголовки_для_печати</vt:lpstr>
      <vt:lpstr>'АО ПЭ (рус.яз)'!Заголовки_для_печати</vt:lpstr>
      <vt:lpstr>'АО ПЭ (каз.яз)'!Область_печати</vt:lpstr>
      <vt:lpstr>'АО ПЭ (рус.яз)'!Область_печати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Наукенова Дана Даулетовна</dc:creator>
  <cp:lastModifiedBy>Наукенова Дана Даулетовна</cp:lastModifiedBy>
  <dcterms:created xsi:type="dcterms:W3CDTF">2022-04-28T08:46:03Z</dcterms:created>
  <dcterms:modified xsi:type="dcterms:W3CDTF">2022-05-03T04:55:53Z</dcterms:modified>
</cp:coreProperties>
</file>