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ТС 2018" sheetId="1" r:id="rId1"/>
  </sheets>
  <definedNames>
    <definedName name="_xlnm.Print_Titles" localSheetId="0">'ТС 2018'!$22:$22</definedName>
  </definedNames>
  <calcPr fullCalcOnLoad="1"/>
</workbook>
</file>

<file path=xl/sharedStrings.xml><?xml version="1.0" encoding="utf-8"?>
<sst xmlns="http://schemas.openxmlformats.org/spreadsheetml/2006/main" count="246" uniqueCount="179">
  <si>
    <t>тыс.тенге</t>
  </si>
  <si>
    <t>I</t>
  </si>
  <si>
    <t>в том числе:</t>
  </si>
  <si>
    <t>Материальные затраты, всего</t>
  </si>
  <si>
    <t>Ремонт, всего</t>
  </si>
  <si>
    <t>IV</t>
  </si>
  <si>
    <t>Прибыль</t>
  </si>
  <si>
    <t>V</t>
  </si>
  <si>
    <t>Всего доходов</t>
  </si>
  <si>
    <t>VI</t>
  </si>
  <si>
    <t>VII</t>
  </si>
  <si>
    <t>Наименование показателей</t>
  </si>
  <si>
    <t>Ед. изм.</t>
  </si>
  <si>
    <t>1</t>
  </si>
  <si>
    <t>2</t>
  </si>
  <si>
    <t>3</t>
  </si>
  <si>
    <t>-сырье и материалы</t>
  </si>
  <si>
    <t>-ГСМ</t>
  </si>
  <si>
    <t>Затраты на оплату труда, всего</t>
  </si>
  <si>
    <t>-заработная плата</t>
  </si>
  <si>
    <t>Услуги сторонних организаций производственного характера</t>
  </si>
  <si>
    <t>Прочие затраты, всего</t>
  </si>
  <si>
    <t>-командировки</t>
  </si>
  <si>
    <t>-канц. и почтовые расходы</t>
  </si>
  <si>
    <t>-услуги связи</t>
  </si>
  <si>
    <t>-поверка приборов</t>
  </si>
  <si>
    <t>-содержание зданий</t>
  </si>
  <si>
    <t>-аренда основных фондов</t>
  </si>
  <si>
    <t>-затраты по ОТ и ТБ</t>
  </si>
  <si>
    <t>-подготовка кадров</t>
  </si>
  <si>
    <t>-охрана объектов</t>
  </si>
  <si>
    <t>-экспертные услуги</t>
  </si>
  <si>
    <t>-прочие расходы</t>
  </si>
  <si>
    <t>%</t>
  </si>
  <si>
    <t>Тариф (без НДС)</t>
  </si>
  <si>
    <t>тенге/кВтч</t>
  </si>
  <si>
    <t>- энергия</t>
  </si>
  <si>
    <t>4</t>
  </si>
  <si>
    <t>Капитальный ремонт, не приводящий к росту стоимости основных фондов</t>
  </si>
  <si>
    <t>II</t>
  </si>
  <si>
    <t>III</t>
  </si>
  <si>
    <t>Амортизация</t>
  </si>
  <si>
    <t>6.1</t>
  </si>
  <si>
    <t>Затраты на компенсацию нормативных технических потерь, всего</t>
  </si>
  <si>
    <t>тыс. кВтч</t>
  </si>
  <si>
    <t>нормативные потери</t>
  </si>
  <si>
    <t>Услуги АО "KEGOC" по организации балансирования производства-потребления электроэнергии</t>
  </si>
  <si>
    <t>тыс. тенге</t>
  </si>
  <si>
    <t>Расходы периода, всего</t>
  </si>
  <si>
    <t xml:space="preserve">  в том числе:</t>
  </si>
  <si>
    <t>Общие и административные расходы, всего</t>
  </si>
  <si>
    <t>заработная плата</t>
  </si>
  <si>
    <t>амортизация</t>
  </si>
  <si>
    <t>налоговые платежи и сборы</t>
  </si>
  <si>
    <t>командировочные</t>
  </si>
  <si>
    <t>оплата консалтинговых, аудиторских, маркетинговых услуг</t>
  </si>
  <si>
    <t>услуги банка</t>
  </si>
  <si>
    <t>обязательное страхование</t>
  </si>
  <si>
    <t>другие расходы, всего</t>
  </si>
  <si>
    <t>услуги автотранспорта</t>
  </si>
  <si>
    <t>канцелярские и почтовые расходы</t>
  </si>
  <si>
    <t>прочие расходы</t>
  </si>
  <si>
    <t>Расходы на выплату вознаграждений</t>
  </si>
  <si>
    <t>Всего затрат</t>
  </si>
  <si>
    <t>Объем оказываемых услуг</t>
  </si>
  <si>
    <t>услуги связи</t>
  </si>
  <si>
    <t>5</t>
  </si>
  <si>
    <t>7</t>
  </si>
  <si>
    <t>Отклонение в %</t>
  </si>
  <si>
    <t>Причины отклонения</t>
  </si>
  <si>
    <t>Приложение 1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</si>
  <si>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</si>
  <si>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</si>
  <si>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</si>
  <si>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</si>
  <si>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</si>
  <si>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№ 213-ОД от 17.07.2013 года</t>
  </si>
  <si>
    <t>Индекс: ИТС-1</t>
  </si>
  <si>
    <t>Представляет: АО "ПРЭК"</t>
  </si>
  <si>
    <t>Наименование организации АО "Павлодарская Распределительная Электросетевая Компания"</t>
  </si>
  <si>
    <t>Адрес  г. Павлодар, промышленная зона Центральная, строение 2014</t>
  </si>
  <si>
    <t>М.П.</t>
  </si>
  <si>
    <t>АО "Павлодарская Распределительная Электросетевая Компания"</t>
  </si>
  <si>
    <t>Телефон: +7(7182) 32 20 22</t>
  </si>
  <si>
    <t>Адрес электронной почты: predc@pavlodarenergo.kz</t>
  </si>
  <si>
    <t>Руководитель: Бодрухин Ф.Ф.</t>
  </si>
  <si>
    <r>
      <t xml:space="preserve">к </t>
    </r>
    <r>
      <rPr>
        <b/>
        <sz val="11"/>
        <rFont val="Times New Roman"/>
        <family val="1"/>
      </rPr>
      <t>Правилам</t>
    </r>
    <r>
      <rPr>
        <sz val="11"/>
        <rFont val="Times New Roman"/>
        <family val="1"/>
      </rPr>
      <t xml:space="preserve"> утверждения</t>
    </r>
  </si>
  <si>
    <t>Затраты на производство товаров и предоставление услуг, всего</t>
  </si>
  <si>
    <t>Отклонения ( +; - )</t>
  </si>
  <si>
    <t>6</t>
  </si>
  <si>
    <t>и прав потребителей Министерства национальной экономики Республики Казахстан по Павлодарской области</t>
  </si>
  <si>
    <t>Куда предоставляется форма: в РГУ Департамент комитета по регулированию естественных монополий, защите конкуренции</t>
  </si>
  <si>
    <t>Обязательные пенсионные взносы</t>
  </si>
  <si>
    <t>8</t>
  </si>
  <si>
    <t>Обязательное социальное медицинское страхование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</si>
  <si>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</si>
  <si>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</si>
  <si>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</si>
  <si>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</si>
  <si>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</si>
  <si>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</si>
  <si>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</si>
  <si>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</si>
  <si>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</si>
  <si>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</si>
  <si>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</si>
  <si>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-социальный налог, социальные отчисления</t>
  </si>
  <si>
    <t>аренда ОФ</t>
  </si>
  <si>
    <t>1.2</t>
  </si>
  <si>
    <t>1.1</t>
  </si>
  <si>
    <t>1.3</t>
  </si>
  <si>
    <t>2.1</t>
  </si>
  <si>
    <t>2.2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</si>
  <si>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</si>
  <si>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</si>
  <si>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</si>
  <si>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</si>
  <si>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</si>
  <si>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</si>
  <si>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</si>
  <si>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</si>
  <si>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</si>
  <si>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</si>
  <si>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</si>
  <si>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11.12</t>
  </si>
  <si>
    <t>11.12.1</t>
  </si>
  <si>
    <t>11.12.2</t>
  </si>
  <si>
    <t>11.12.3</t>
  </si>
  <si>
    <t>13</t>
  </si>
  <si>
    <t>Отчет об исполнении тарифной сметы на услуги по передаче и распределению электрической энергии</t>
  </si>
  <si>
    <t>Отчетный период 2018 год</t>
  </si>
  <si>
    <t>Периодичность: годовая</t>
  </si>
  <si>
    <t>Срок предоставления: ежегодно не позднее 1 мая, года следущего за отчетным</t>
  </si>
  <si>
    <t>Фамилия и телефон исполнителя: Морозова А.Б. 8 (7182) 75-12-89</t>
  </si>
  <si>
    <t>Увеличение за счет цены на материалы, утвержденные затраты занижены по равнению с проектом</t>
  </si>
  <si>
    <t>Увеличени цены на ГСМ</t>
  </si>
  <si>
    <t>Увеличение цены на услуги автотранспорта, маш/час.</t>
  </si>
  <si>
    <t>Увеличение цены на канцелярские товары и бланки</t>
  </si>
  <si>
    <t>Внедрение сети передачи данных между подразделениями АО "ПРЭК"</t>
  </si>
  <si>
    <t>Увеличение цены на поверку приборов и количества приборов согласно графику.</t>
  </si>
  <si>
    <t>Увеличение цены на коммунальные услуги, затраты утверждены на уровне 2014 года.</t>
  </si>
  <si>
    <t>Увеличение стоимости аренды земельных участков.</t>
  </si>
  <si>
    <t>Увеличение цены на спецодежду, молоко и материалы по охране труда.</t>
  </si>
  <si>
    <t>Увеличение цены на услуги охраны</t>
  </si>
  <si>
    <t>Увеличение цены на услуги по вывозу промышленных отходов. Проведены затраты не учтённые в утвержденной тарифной смете: расходы по отводу земли для заключения договоров аренды 19 млн. тенге.</t>
  </si>
  <si>
    <t>Перерасход сложился в связи с тем, что утверждённые затраты в тарифной смете занижены по сравнению с проектом.</t>
  </si>
  <si>
    <t>Увеличение ФОТ</t>
  </si>
  <si>
    <t>Увеличение количества командировок административного персонала</t>
  </si>
  <si>
    <t>В утвержденной тарифной смете не заложены расходы на услуги интернет (электронная отчётность)</t>
  </si>
  <si>
    <t>В утвержденную тарифную смету не приняты услуги по проведению сертификационного аудита OHSAS 18001:2007, ISO 9001:2008, ISO 50001:2011 на сумму 8 тыс. тенге.</t>
  </si>
  <si>
    <t>Увеличение тарифов, платежных поручений и валютных операций.</t>
  </si>
  <si>
    <t>Увеличение цены на канцелярские товары.</t>
  </si>
  <si>
    <t>Увеличение за счёт цены и дополнительного приобретения НТД.</t>
  </si>
  <si>
    <t>Необходимость обучения персонала, в том числе вновь принятого, и увеличение цены на обучение кадров</t>
  </si>
  <si>
    <t>Фактически сложившиеся показатели тарифной сметы за 2018 год</t>
  </si>
  <si>
    <t xml:space="preserve">В пересчете на 9 месяцев </t>
  </si>
  <si>
    <t>в пересчете на 3 месяца</t>
  </si>
  <si>
    <t>Предусмотрено в утвержденной тарифной смете на 2018 год (введена в действие с 01.10.2018г)</t>
  </si>
  <si>
    <t>Всего из расчета на год</t>
  </si>
  <si>
    <t>Итого утвержденная смета на период с 01.01.18-31.12.18г.</t>
  </si>
  <si>
    <t>Предусмотрено в утвержденной тарифной смете на 2018 год по приказу ДКРЕМ и ЗК МНЭ РК № 181-ОД от 21 ноября 2016 года (с корректировкой 2016 года)  (действовала по 30.09.2018г)</t>
  </si>
  <si>
    <t>№ п/п</t>
  </si>
  <si>
    <t>9</t>
  </si>
  <si>
    <t>10</t>
  </si>
  <si>
    <t>11</t>
  </si>
  <si>
    <t>Фактически сложившаяся прибыль меньше плановой по причине роста затрат, при этом Инвестиционная программы исполнена в полном объеме.</t>
  </si>
  <si>
    <t>Дата 22 апреля 2019 года</t>
  </si>
  <si>
    <t>Увеличение цены за 1 кВтч. Договор заключен с энергоснабжающей организацией, согласно Правилам закупок № 18 от 20.01.2016 г.</t>
  </si>
  <si>
    <t>В ТС действовавшей 9 мес. 2018 года затраты на ОППВ не утверждены</t>
  </si>
  <si>
    <t>В ТС действовавшей 9 мес. 2018 года затраты на ОСМС не утверждены</t>
  </si>
  <si>
    <t>Перерасход за счет роста цен</t>
  </si>
  <si>
    <t>В пределах нормы</t>
  </si>
  <si>
    <t>Увеличение ФОТ. В ТС действовавшей 9 мес. 2018 года затраты на ОСМС не утверждены</t>
  </si>
  <si>
    <t>В ТС действовавшей 9 мес. 2018 года амортизация не утверждена</t>
  </si>
  <si>
    <t>За счёт ввода основных средств при выполнении инвестпрограммы</t>
  </si>
  <si>
    <t>Заключен договор на аренду технологического оборудования с использованием серверных мощностей для работы с программным обеспечением</t>
  </si>
  <si>
    <t>за счёт увеличения цены на услуги автотранспорта</t>
  </si>
  <si>
    <t>За счет увеличения курса доллара</t>
  </si>
  <si>
    <t>В утвержденной ТС не учтены затраты на проведение анализа проб маслонаполненного оборудования на наличие ПХД (согласно Правил обращения со стойкими органическими загрязнениями и отходами, их содержащими № 40 от 24.02.2012 г.)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</si>
</sst>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0"/>
    <numFmt numFmtId="178" formatCode="#,##0.000"/>
    <numFmt numFmtId="179" formatCode="#,##0.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9" fontId="4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justify" vertical="distributed"/>
    </xf>
    <xf numFmtId="0" fontId="5" fillId="0" borderId="0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wrapText="1"/>
    </xf>
    <xf numFmtId="3" fontId="51" fillId="0" borderId="10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176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wrapText="1"/>
    </xf>
    <xf numFmtId="49" fontId="7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 wrapText="1"/>
    </xf>
    <xf numFmtId="176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tabSelected="1" zoomScale="70" zoomScaleNormal="70" zoomScalePageLayoutView="0" workbookViewId="0" topLeftCell="A81">
      <selection activeCell="G92" sqref="G92"/>
    </sheetView>
  </sheetViews>
  <sheetFormatPr defaultColWidth="9.140625" defaultRowHeight="12.75" outlineLevelRow="1" outlineLevelCol="1"/>
  <cols>
    <col min="1" max="1" width="5.28125" style="1" customWidth="1"/>
    <col min="2" max="2" width="37.8515625" style="2" customWidth="1"/>
    <col min="3" max="3" width="11.7109375" style="3" bestFit="1" customWidth="1"/>
    <col min="4" max="4" width="14.421875" style="4" customWidth="1" collapsed="1"/>
    <col min="5" max="5" width="16.140625" style="4" customWidth="1" collapsed="1"/>
    <col min="6" max="6" width="14.8515625" style="4" customWidth="1" collapsed="1"/>
    <col min="7" max="7" width="17.8515625" style="4" customWidth="1" collapsed="1"/>
    <col min="8" max="8" width="14.57421875" style="4" customWidth="1"/>
    <col min="9" max="9" width="18.00390625" style="5" customWidth="1"/>
    <col min="10" max="10" width="13.57421875" style="5" hidden="1" customWidth="1" outlineLevel="1"/>
    <col min="11" max="11" width="13.57421875" style="6" customWidth="1" collapsed="1"/>
    <col min="12" max="12" width="95.57421875" style="21" customWidth="1" outlineLevel="1"/>
    <col min="13" max="13" width="10.57421875" style="16" customWidth="1"/>
    <col min="14" max="16384" width="9.140625" style="6" customWidth="1"/>
  </cols>
  <sheetData>
    <row r="1" spans="9:12" ht="13.5">
      <c r="I1" s="117" t="s">
        <v>70</v>
      </c>
      <c r="J1" s="117"/>
      <c r="K1" s="117"/>
      <c r="L1" s="117"/>
    </row>
    <row r="2" spans="9:12" ht="13.5">
      <c r="I2" s="117" t="s">
        <v>86</v>
      </c>
      <c r="J2" s="117"/>
      <c r="K2" s="117"/>
      <c r="L2" s="117"/>
    </row>
    <row r="3" spans="9:12" ht="13.5">
      <c r="I3" s="117" t="s">
        <v>71</v>
      </c>
      <c r="J3" s="117"/>
      <c r="K3" s="117"/>
      <c r="L3" s="117"/>
    </row>
    <row r="4" spans="9:12" ht="13.5">
      <c r="I4" s="117" t="s">
        <v>72</v>
      </c>
      <c r="J4" s="117"/>
      <c r="K4" s="117"/>
      <c r="L4" s="117"/>
    </row>
    <row r="5" spans="9:12" ht="13.5">
      <c r="I5" s="117" t="s">
        <v>73</v>
      </c>
      <c r="J5" s="117"/>
      <c r="K5" s="117"/>
      <c r="L5" s="117"/>
    </row>
    <row r="6" spans="9:12" ht="13.5">
      <c r="I6" s="117" t="s">
        <v>74</v>
      </c>
      <c r="J6" s="117"/>
      <c r="K6" s="117"/>
      <c r="L6" s="117"/>
    </row>
    <row r="7" spans="9:12" ht="13.5">
      <c r="I7" s="117" t="s">
        <v>75</v>
      </c>
      <c r="J7" s="117"/>
      <c r="K7" s="117"/>
      <c r="L7" s="117"/>
    </row>
    <row r="8" spans="9:12" ht="13.5">
      <c r="I8" s="117" t="s">
        <v>76</v>
      </c>
      <c r="J8" s="117"/>
      <c r="K8" s="117"/>
      <c r="L8" s="117"/>
    </row>
    <row r="10" spans="1:12" ht="15">
      <c r="A10" s="36"/>
      <c r="B10" s="119" t="s">
        <v>129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ht="15">
      <c r="A11" s="36"/>
      <c r="B11" s="119" t="s">
        <v>82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ht="15">
      <c r="A12" s="27"/>
      <c r="B12" s="28"/>
      <c r="C12" s="29"/>
      <c r="D12" s="30"/>
      <c r="E12" s="30"/>
      <c r="F12" s="30"/>
      <c r="G12" s="30"/>
      <c r="H12" s="30"/>
      <c r="I12" s="31"/>
      <c r="J12" s="31"/>
      <c r="K12" s="32"/>
      <c r="L12" s="33"/>
    </row>
    <row r="13" spans="1:12" ht="15">
      <c r="A13" s="36" t="s">
        <v>130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5">
      <c r="A14" s="34" t="s">
        <v>77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5"/>
    </row>
    <row r="15" spans="1:12" ht="15">
      <c r="A15" s="34" t="s">
        <v>131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5"/>
    </row>
    <row r="16" spans="1:12" ht="15">
      <c r="A16" s="34" t="s">
        <v>78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5"/>
    </row>
    <row r="17" spans="1:12" ht="15">
      <c r="A17" s="34" t="s">
        <v>91</v>
      </c>
      <c r="B17" s="28"/>
      <c r="C17" s="29"/>
      <c r="D17" s="30"/>
      <c r="E17" s="30"/>
      <c r="F17" s="30"/>
      <c r="G17" s="30"/>
      <c r="H17" s="30"/>
      <c r="I17" s="31"/>
      <c r="J17" s="31"/>
      <c r="K17" s="32"/>
      <c r="L17" s="33"/>
    </row>
    <row r="18" spans="1:12" ht="15">
      <c r="A18" s="34" t="s">
        <v>90</v>
      </c>
      <c r="B18" s="28"/>
      <c r="C18" s="29"/>
      <c r="D18" s="30"/>
      <c r="E18" s="30"/>
      <c r="F18" s="30"/>
      <c r="G18" s="30"/>
      <c r="H18" s="30"/>
      <c r="I18" s="31"/>
      <c r="J18" s="31"/>
      <c r="K18" s="32"/>
      <c r="L18" s="33"/>
    </row>
    <row r="19" spans="1:12" ht="15">
      <c r="A19" s="34" t="s">
        <v>132</v>
      </c>
      <c r="B19" s="26"/>
      <c r="C19" s="36"/>
      <c r="D19" s="37"/>
      <c r="E19" s="37"/>
      <c r="F19" s="37"/>
      <c r="G19" s="37"/>
      <c r="H19" s="37"/>
      <c r="I19" s="37"/>
      <c r="J19" s="37"/>
      <c r="K19" s="38"/>
      <c r="L19" s="39"/>
    </row>
    <row r="20" spans="1:13" s="115" customFormat="1" ht="96.75" customHeight="1">
      <c r="A20" s="124" t="s">
        <v>161</v>
      </c>
      <c r="B20" s="123" t="s">
        <v>11</v>
      </c>
      <c r="C20" s="123" t="s">
        <v>12</v>
      </c>
      <c r="D20" s="118" t="s">
        <v>160</v>
      </c>
      <c r="E20" s="118"/>
      <c r="F20" s="118" t="s">
        <v>157</v>
      </c>
      <c r="G20" s="118"/>
      <c r="H20" s="118" t="s">
        <v>159</v>
      </c>
      <c r="I20" s="118" t="s">
        <v>154</v>
      </c>
      <c r="J20" s="118" t="s">
        <v>88</v>
      </c>
      <c r="K20" s="118" t="s">
        <v>68</v>
      </c>
      <c r="L20" s="118" t="s">
        <v>69</v>
      </c>
      <c r="M20" s="114"/>
    </row>
    <row r="21" spans="1:13" s="7" customFormat="1" ht="43.5" customHeight="1">
      <c r="A21" s="124"/>
      <c r="B21" s="123"/>
      <c r="C21" s="123"/>
      <c r="D21" s="15" t="s">
        <v>158</v>
      </c>
      <c r="E21" s="15" t="s">
        <v>155</v>
      </c>
      <c r="F21" s="15" t="s">
        <v>158</v>
      </c>
      <c r="G21" s="15" t="s">
        <v>156</v>
      </c>
      <c r="H21" s="118"/>
      <c r="I21" s="118"/>
      <c r="J21" s="118"/>
      <c r="K21" s="118"/>
      <c r="L21" s="118"/>
      <c r="M21" s="17"/>
    </row>
    <row r="22" spans="1:35" s="8" customFormat="1" ht="15">
      <c r="A22" s="40" t="s">
        <v>13</v>
      </c>
      <c r="B22" s="40" t="s">
        <v>14</v>
      </c>
      <c r="C22" s="40" t="s">
        <v>15</v>
      </c>
      <c r="D22" s="40" t="s">
        <v>37</v>
      </c>
      <c r="E22" s="40" t="s">
        <v>66</v>
      </c>
      <c r="F22" s="40" t="s">
        <v>89</v>
      </c>
      <c r="G22" s="40" t="s">
        <v>67</v>
      </c>
      <c r="H22" s="40" t="s">
        <v>93</v>
      </c>
      <c r="I22" s="40" t="s">
        <v>162</v>
      </c>
      <c r="J22" s="40"/>
      <c r="K22" s="40" t="s">
        <v>163</v>
      </c>
      <c r="L22" s="40" t="s">
        <v>164</v>
      </c>
      <c r="M22" s="18"/>
      <c r="AD22" s="9"/>
      <c r="AE22" s="9"/>
      <c r="AF22" s="9"/>
      <c r="AG22" s="9"/>
      <c r="AH22" s="9"/>
      <c r="AI22" s="9"/>
    </row>
    <row r="23" spans="1:14" s="7" customFormat="1" ht="30">
      <c r="A23" s="41" t="s">
        <v>1</v>
      </c>
      <c r="B23" s="42" t="s">
        <v>87</v>
      </c>
      <c r="C23" s="43" t="s">
        <v>0</v>
      </c>
      <c r="D23" s="44">
        <f aca="true" t="shared" si="0" ref="D23:I23">D25+D30+D36+D37+D40+D41+D54+D58+D34+D35</f>
        <v>6635496</v>
      </c>
      <c r="E23" s="44">
        <f t="shared" si="0"/>
        <v>4976622</v>
      </c>
      <c r="F23" s="44">
        <f t="shared" si="0"/>
        <v>6667661</v>
      </c>
      <c r="G23" s="44">
        <f t="shared" si="0"/>
        <v>1666915.25</v>
      </c>
      <c r="H23" s="44">
        <f t="shared" si="0"/>
        <v>6643537.25</v>
      </c>
      <c r="I23" s="44">
        <f t="shared" si="0"/>
        <v>7304730.23773</v>
      </c>
      <c r="J23" s="44">
        <f>I23-H23</f>
        <v>661192.9877300002</v>
      </c>
      <c r="K23" s="49">
        <f>J23/H23%</f>
        <v>9.952423879763753</v>
      </c>
      <c r="L23" s="45"/>
      <c r="M23" s="17"/>
      <c r="N23" s="17"/>
    </row>
    <row r="24" spans="1:12" ht="13.5" customHeight="1">
      <c r="A24" s="46"/>
      <c r="B24" s="47" t="s">
        <v>2</v>
      </c>
      <c r="C24" s="48"/>
      <c r="D24" s="88"/>
      <c r="E24" s="88"/>
      <c r="F24" s="88"/>
      <c r="G24" s="88"/>
      <c r="H24" s="88"/>
      <c r="I24" s="88"/>
      <c r="J24" s="44"/>
      <c r="K24" s="49"/>
      <c r="L24" s="45"/>
    </row>
    <row r="25" spans="1:13" s="7" customFormat="1" ht="15">
      <c r="A25" s="41">
        <v>1</v>
      </c>
      <c r="B25" s="50" t="s">
        <v>3</v>
      </c>
      <c r="C25" s="48" t="s">
        <v>0</v>
      </c>
      <c r="D25" s="89">
        <f aca="true" t="shared" si="1" ref="D25:I25">SUM(D27:D29)</f>
        <v>136787</v>
      </c>
      <c r="E25" s="89">
        <f t="shared" si="1"/>
        <v>102590.25</v>
      </c>
      <c r="F25" s="89">
        <f t="shared" si="1"/>
        <v>197763</v>
      </c>
      <c r="G25" s="89">
        <f t="shared" si="1"/>
        <v>49440.75</v>
      </c>
      <c r="H25" s="89">
        <f t="shared" si="1"/>
        <v>152031</v>
      </c>
      <c r="I25" s="89">
        <f t="shared" si="1"/>
        <v>243966</v>
      </c>
      <c r="J25" s="44">
        <f>I25-H25</f>
        <v>91935</v>
      </c>
      <c r="K25" s="49">
        <f>J25/H25%</f>
        <v>60.47121968545889</v>
      </c>
      <c r="L25" s="45"/>
      <c r="M25" s="17"/>
    </row>
    <row r="26" spans="1:12" ht="13.5" customHeight="1">
      <c r="A26" s="46"/>
      <c r="B26" s="47" t="s">
        <v>2</v>
      </c>
      <c r="C26" s="56"/>
      <c r="D26" s="88"/>
      <c r="E26" s="88"/>
      <c r="F26" s="88"/>
      <c r="G26" s="88"/>
      <c r="H26" s="88"/>
      <c r="I26" s="88"/>
      <c r="J26" s="94"/>
      <c r="K26" s="51"/>
      <c r="L26" s="52"/>
    </row>
    <row r="27" spans="1:12" ht="30.75">
      <c r="A27" s="56" t="s">
        <v>109</v>
      </c>
      <c r="B27" s="47" t="s">
        <v>16</v>
      </c>
      <c r="C27" s="56" t="s">
        <v>0</v>
      </c>
      <c r="D27" s="88">
        <v>33687</v>
      </c>
      <c r="E27" s="88">
        <f>D27/12*9</f>
        <v>25265.25</v>
      </c>
      <c r="F27" s="88">
        <v>33687</v>
      </c>
      <c r="G27" s="88">
        <f>F27/12*3</f>
        <v>8421.75</v>
      </c>
      <c r="H27" s="88">
        <f>E27+G27</f>
        <v>33687</v>
      </c>
      <c r="I27" s="88">
        <v>62415</v>
      </c>
      <c r="J27" s="94">
        <f>I27-H27</f>
        <v>28728</v>
      </c>
      <c r="K27" s="51">
        <f>J27/H27%</f>
        <v>85.27918781725889</v>
      </c>
      <c r="L27" s="52" t="s">
        <v>134</v>
      </c>
    </row>
    <row r="28" spans="1:12" ht="15">
      <c r="A28" s="56" t="s">
        <v>108</v>
      </c>
      <c r="B28" s="47" t="s">
        <v>17</v>
      </c>
      <c r="C28" s="56" t="s">
        <v>0</v>
      </c>
      <c r="D28" s="88">
        <v>4243</v>
      </c>
      <c r="E28" s="88">
        <f>D28/12*9</f>
        <v>3182.25</v>
      </c>
      <c r="F28" s="88">
        <v>4243</v>
      </c>
      <c r="G28" s="88">
        <f>F28/12*3</f>
        <v>1060.75</v>
      </c>
      <c r="H28" s="88">
        <f>E28+G28</f>
        <v>4243</v>
      </c>
      <c r="I28" s="88">
        <v>4510</v>
      </c>
      <c r="J28" s="94">
        <f>I28-H28</f>
        <v>267</v>
      </c>
      <c r="K28" s="51">
        <f>J28/H28%</f>
        <v>6.292717416921989</v>
      </c>
      <c r="L28" s="52" t="s">
        <v>135</v>
      </c>
    </row>
    <row r="29" spans="1:12" ht="30.75">
      <c r="A29" s="56" t="s">
        <v>110</v>
      </c>
      <c r="B29" s="47" t="s">
        <v>36</v>
      </c>
      <c r="C29" s="56" t="s">
        <v>0</v>
      </c>
      <c r="D29" s="88">
        <v>98857</v>
      </c>
      <c r="E29" s="88">
        <f>D29/12*9</f>
        <v>74142.75</v>
      </c>
      <c r="F29" s="88">
        <v>159833</v>
      </c>
      <c r="G29" s="88">
        <f>F29/12*3</f>
        <v>39958.25</v>
      </c>
      <c r="H29" s="88">
        <f>E29+G29</f>
        <v>114101</v>
      </c>
      <c r="I29" s="88">
        <f>154281+22760</f>
        <v>177041</v>
      </c>
      <c r="J29" s="94">
        <f>I29-H29</f>
        <v>62940</v>
      </c>
      <c r="K29" s="51">
        <f>J29/H29%</f>
        <v>55.16165502493405</v>
      </c>
      <c r="L29" s="52" t="s">
        <v>167</v>
      </c>
    </row>
    <row r="30" spans="1:13" s="7" customFormat="1" ht="15">
      <c r="A30" s="41">
        <v>2</v>
      </c>
      <c r="B30" s="50" t="s">
        <v>18</v>
      </c>
      <c r="C30" s="48" t="s">
        <v>0</v>
      </c>
      <c r="D30" s="89">
        <f aca="true" t="shared" si="2" ref="D30:I30">D32+D33</f>
        <v>2448208</v>
      </c>
      <c r="E30" s="89">
        <f t="shared" si="2"/>
        <v>1836156</v>
      </c>
      <c r="F30" s="89">
        <f t="shared" si="2"/>
        <v>2418135</v>
      </c>
      <c r="G30" s="89">
        <f t="shared" si="2"/>
        <v>604533.75</v>
      </c>
      <c r="H30" s="89">
        <f t="shared" si="2"/>
        <v>2440689.75</v>
      </c>
      <c r="I30" s="89">
        <f t="shared" si="2"/>
        <v>2579493.2739999997</v>
      </c>
      <c r="J30" s="44">
        <f>I30-H30</f>
        <v>138803.52399999974</v>
      </c>
      <c r="K30" s="49">
        <f>J30/H30%</f>
        <v>5.687061372712355</v>
      </c>
      <c r="L30" s="45"/>
      <c r="M30" s="17"/>
    </row>
    <row r="31" spans="1:12" ht="12.75" customHeight="1">
      <c r="A31" s="46"/>
      <c r="B31" s="47" t="s">
        <v>2</v>
      </c>
      <c r="C31" s="56"/>
      <c r="D31" s="88"/>
      <c r="E31" s="88"/>
      <c r="F31" s="88"/>
      <c r="G31" s="88"/>
      <c r="H31" s="88"/>
      <c r="I31" s="88"/>
      <c r="J31" s="94"/>
      <c r="K31" s="51"/>
      <c r="L31" s="52"/>
    </row>
    <row r="32" spans="1:12" ht="30.75">
      <c r="A32" s="56" t="s">
        <v>111</v>
      </c>
      <c r="B32" s="47" t="s">
        <v>19</v>
      </c>
      <c r="C32" s="56" t="s">
        <v>0</v>
      </c>
      <c r="D32" s="88">
        <v>2227669</v>
      </c>
      <c r="E32" s="88">
        <f>D32/12*9</f>
        <v>1670751.75</v>
      </c>
      <c r="F32" s="88">
        <v>2227669</v>
      </c>
      <c r="G32" s="88">
        <f>F32/12*3</f>
        <v>556917.25</v>
      </c>
      <c r="H32" s="88">
        <f>E32+G32</f>
        <v>2227669</v>
      </c>
      <c r="I32" s="88">
        <f>2430947+43059-31407.314-4357.768-40495.538-7333.42325-3989.50724-1056.17552-1359.11392-10155.37566-5473.26152-211.18647-21.24521-169.43151+359.89-3081.2757</f>
        <v>2365255.2739999997</v>
      </c>
      <c r="J32" s="94">
        <f aca="true" t="shared" si="3" ref="J32:J37">I32-H32</f>
        <v>137586.27399999974</v>
      </c>
      <c r="K32" s="51">
        <f aca="true" t="shared" si="4" ref="K32:K37">J32/H32%</f>
        <v>6.176244047028519</v>
      </c>
      <c r="L32" s="60" t="s">
        <v>145</v>
      </c>
    </row>
    <row r="33" spans="1:12" ht="15">
      <c r="A33" s="56" t="s">
        <v>112</v>
      </c>
      <c r="B33" s="47" t="s">
        <v>106</v>
      </c>
      <c r="C33" s="56" t="s">
        <v>0</v>
      </c>
      <c r="D33" s="88">
        <v>220539</v>
      </c>
      <c r="E33" s="88">
        <f>D33/12*9</f>
        <v>165404.25</v>
      </c>
      <c r="F33" s="88">
        <v>190466</v>
      </c>
      <c r="G33" s="88">
        <f>F33/12*3</f>
        <v>47616.5</v>
      </c>
      <c r="H33" s="88">
        <f>E33+G33</f>
        <v>213020.75</v>
      </c>
      <c r="I33" s="88">
        <v>214238</v>
      </c>
      <c r="J33" s="94">
        <f t="shared" si="3"/>
        <v>1217.25</v>
      </c>
      <c r="K33" s="51">
        <f t="shared" si="4"/>
        <v>0.5714232064247262</v>
      </c>
      <c r="L33" s="52" t="s">
        <v>146</v>
      </c>
    </row>
    <row r="34" spans="1:13" s="7" customFormat="1" ht="15">
      <c r="A34" s="48">
        <v>3</v>
      </c>
      <c r="B34" s="53" t="s">
        <v>92</v>
      </c>
      <c r="C34" s="48" t="s">
        <v>0</v>
      </c>
      <c r="D34" s="89"/>
      <c r="E34" s="89">
        <f>D34/12*9</f>
        <v>0</v>
      </c>
      <c r="F34" s="89">
        <v>10347</v>
      </c>
      <c r="G34" s="89">
        <f>F34/12*3</f>
        <v>2586.75</v>
      </c>
      <c r="H34" s="89">
        <f>E34+G34</f>
        <v>2586.75</v>
      </c>
      <c r="I34" s="89">
        <f>9167+94+650</f>
        <v>9911</v>
      </c>
      <c r="J34" s="44">
        <f t="shared" si="3"/>
        <v>7324.25</v>
      </c>
      <c r="K34" s="49">
        <f t="shared" si="4"/>
        <v>283.14487291002223</v>
      </c>
      <c r="L34" s="45" t="s">
        <v>168</v>
      </c>
      <c r="M34" s="17"/>
    </row>
    <row r="35" spans="1:13" s="7" customFormat="1" ht="30">
      <c r="A35" s="48">
        <v>4</v>
      </c>
      <c r="B35" s="42" t="s">
        <v>94</v>
      </c>
      <c r="C35" s="48" t="s">
        <v>0</v>
      </c>
      <c r="D35" s="89"/>
      <c r="E35" s="89">
        <f>D35/12*9</f>
        <v>0</v>
      </c>
      <c r="F35" s="89">
        <v>33415</v>
      </c>
      <c r="G35" s="89">
        <f>F35/12*3</f>
        <v>8353.75</v>
      </c>
      <c r="H35" s="89">
        <f>E35+G35</f>
        <v>8353.75</v>
      </c>
      <c r="I35" s="89">
        <v>37590</v>
      </c>
      <c r="J35" s="44">
        <f t="shared" si="3"/>
        <v>29236.25</v>
      </c>
      <c r="K35" s="49">
        <f t="shared" si="4"/>
        <v>349.97755499027386</v>
      </c>
      <c r="L35" s="45" t="s">
        <v>169</v>
      </c>
      <c r="M35" s="17"/>
    </row>
    <row r="36" spans="1:13" s="7" customFormat="1" ht="15">
      <c r="A36" s="48" t="s">
        <v>66</v>
      </c>
      <c r="B36" s="53" t="s">
        <v>41</v>
      </c>
      <c r="C36" s="48"/>
      <c r="D36" s="89">
        <v>851739</v>
      </c>
      <c r="E36" s="89">
        <f>D36/12*9</f>
        <v>638804.25</v>
      </c>
      <c r="F36" s="89">
        <v>851739</v>
      </c>
      <c r="G36" s="89">
        <f>F36/12*3</f>
        <v>212934.75</v>
      </c>
      <c r="H36" s="89">
        <f>E36+G36</f>
        <v>851739</v>
      </c>
      <c r="I36" s="89">
        <v>866810</v>
      </c>
      <c r="J36" s="44">
        <f t="shared" si="3"/>
        <v>15071</v>
      </c>
      <c r="K36" s="49">
        <f t="shared" si="4"/>
        <v>1.7694387599957264</v>
      </c>
      <c r="L36" s="45"/>
      <c r="M36" s="17"/>
    </row>
    <row r="37" spans="1:13" s="7" customFormat="1" ht="15">
      <c r="A37" s="48" t="s">
        <v>89</v>
      </c>
      <c r="B37" s="53" t="s">
        <v>4</v>
      </c>
      <c r="C37" s="48" t="s">
        <v>0</v>
      </c>
      <c r="D37" s="89">
        <f aca="true" t="shared" si="5" ref="D37:I37">D39</f>
        <v>378107</v>
      </c>
      <c r="E37" s="89">
        <f t="shared" si="5"/>
        <v>283580.25</v>
      </c>
      <c r="F37" s="89">
        <f t="shared" si="5"/>
        <v>378107</v>
      </c>
      <c r="G37" s="89">
        <f t="shared" si="5"/>
        <v>94526.75</v>
      </c>
      <c r="H37" s="89">
        <f t="shared" si="5"/>
        <v>378107</v>
      </c>
      <c r="I37" s="89">
        <f t="shared" si="5"/>
        <v>388476</v>
      </c>
      <c r="J37" s="44">
        <f t="shared" si="3"/>
        <v>10369</v>
      </c>
      <c r="K37" s="49">
        <f t="shared" si="4"/>
        <v>2.7423454207406897</v>
      </c>
      <c r="L37" s="45"/>
      <c r="M37" s="17"/>
    </row>
    <row r="38" spans="1:12" ht="12.75" customHeight="1">
      <c r="A38" s="56"/>
      <c r="B38" s="47" t="s">
        <v>2</v>
      </c>
      <c r="C38" s="48"/>
      <c r="D38" s="89"/>
      <c r="E38" s="89"/>
      <c r="F38" s="89"/>
      <c r="G38" s="89"/>
      <c r="H38" s="89"/>
      <c r="I38" s="88"/>
      <c r="J38" s="44"/>
      <c r="K38" s="49"/>
      <c r="L38" s="52"/>
    </row>
    <row r="39" spans="1:12" ht="36" customHeight="1">
      <c r="A39" s="56" t="s">
        <v>42</v>
      </c>
      <c r="B39" s="54" t="s">
        <v>38</v>
      </c>
      <c r="C39" s="95" t="s">
        <v>0</v>
      </c>
      <c r="D39" s="88">
        <v>378107</v>
      </c>
      <c r="E39" s="88">
        <f>D39/12*9</f>
        <v>283580.25</v>
      </c>
      <c r="F39" s="88">
        <v>378107</v>
      </c>
      <c r="G39" s="88">
        <f>F39/12*3</f>
        <v>94526.75</v>
      </c>
      <c r="H39" s="88">
        <f>E39+G39</f>
        <v>378107</v>
      </c>
      <c r="I39" s="88">
        <f>284543+24671+79259+3</f>
        <v>388476</v>
      </c>
      <c r="J39" s="94">
        <f>I39-H39</f>
        <v>10369</v>
      </c>
      <c r="K39" s="51">
        <f>J39/H39%</f>
        <v>2.7423454207406897</v>
      </c>
      <c r="L39" s="52"/>
    </row>
    <row r="40" spans="1:13" s="7" customFormat="1" ht="34.5" customHeight="1">
      <c r="A40" s="48" t="s">
        <v>67</v>
      </c>
      <c r="B40" s="42" t="s">
        <v>20</v>
      </c>
      <c r="C40" s="43" t="s">
        <v>0</v>
      </c>
      <c r="D40" s="89">
        <v>798896</v>
      </c>
      <c r="E40" s="89">
        <f>D40/12*9</f>
        <v>599172</v>
      </c>
      <c r="F40" s="89">
        <v>798896</v>
      </c>
      <c r="G40" s="89">
        <f>F40/12*3</f>
        <v>199724</v>
      </c>
      <c r="H40" s="89">
        <f>E40+G40</f>
        <v>798896</v>
      </c>
      <c r="I40" s="89">
        <f>958180-79259.42897+220771.58961+10869.81107+2400-17823.98</f>
        <v>1095137.99171</v>
      </c>
      <c r="J40" s="44">
        <f>I40-H40</f>
        <v>296241.99171</v>
      </c>
      <c r="K40" s="49">
        <f>J40/H40%</f>
        <v>37.081421325178745</v>
      </c>
      <c r="L40" s="45" t="s">
        <v>136</v>
      </c>
      <c r="M40" s="17"/>
    </row>
    <row r="41" spans="1:13" s="7" customFormat="1" ht="15">
      <c r="A41" s="48" t="s">
        <v>93</v>
      </c>
      <c r="B41" s="53" t="s">
        <v>21</v>
      </c>
      <c r="C41" s="48" t="s">
        <v>0</v>
      </c>
      <c r="D41" s="89">
        <f aca="true" t="shared" si="6" ref="D41:I41">SUM(D43:D48)+D49+D50+D51+D52+D53</f>
        <v>180676</v>
      </c>
      <c r="E41" s="89">
        <f t="shared" si="6"/>
        <v>135507</v>
      </c>
      <c r="F41" s="89">
        <f t="shared" si="6"/>
        <v>247688</v>
      </c>
      <c r="G41" s="89">
        <f t="shared" si="6"/>
        <v>61922</v>
      </c>
      <c r="H41" s="89">
        <f t="shared" si="6"/>
        <v>197429</v>
      </c>
      <c r="I41" s="89">
        <f t="shared" si="6"/>
        <v>309557.97202</v>
      </c>
      <c r="J41" s="44">
        <f>I41-H41</f>
        <v>112128.97201999999</v>
      </c>
      <c r="K41" s="49">
        <f>J41/H41%</f>
        <v>56.79458034027422</v>
      </c>
      <c r="L41" s="45"/>
      <c r="M41" s="17"/>
    </row>
    <row r="42" spans="1:12" ht="13.5" customHeight="1">
      <c r="A42" s="56"/>
      <c r="B42" s="55" t="s">
        <v>2</v>
      </c>
      <c r="C42" s="48"/>
      <c r="D42" s="89"/>
      <c r="E42" s="89"/>
      <c r="F42" s="89"/>
      <c r="G42" s="89"/>
      <c r="H42" s="89"/>
      <c r="I42" s="88"/>
      <c r="J42" s="44"/>
      <c r="K42" s="49"/>
      <c r="L42" s="52"/>
    </row>
    <row r="43" spans="1:12" ht="15">
      <c r="A43" s="56" t="s">
        <v>113</v>
      </c>
      <c r="B43" s="47" t="s">
        <v>22</v>
      </c>
      <c r="C43" s="56" t="s">
        <v>0</v>
      </c>
      <c r="D43" s="88">
        <v>28909</v>
      </c>
      <c r="E43" s="88">
        <f aca="true" t="shared" si="7" ref="E43:E54">D43/12*9</f>
        <v>21681.75</v>
      </c>
      <c r="F43" s="88">
        <v>46909</v>
      </c>
      <c r="G43" s="88">
        <f aca="true" t="shared" si="8" ref="G43:G54">F43/12*3</f>
        <v>11727.25</v>
      </c>
      <c r="H43" s="88">
        <f aca="true" t="shared" si="9" ref="H43:H54">E43+G43</f>
        <v>33409</v>
      </c>
      <c r="I43" s="88">
        <v>48878</v>
      </c>
      <c r="J43" s="94">
        <f aca="true" t="shared" si="10" ref="J43:J54">I43-H43</f>
        <v>15469</v>
      </c>
      <c r="K43" s="51">
        <f aca="true" t="shared" si="11" ref="K43:K54">J43/H43%</f>
        <v>46.3018946990332</v>
      </c>
      <c r="L43" s="52" t="s">
        <v>170</v>
      </c>
    </row>
    <row r="44" spans="1:12" ht="15">
      <c r="A44" s="56" t="s">
        <v>114</v>
      </c>
      <c r="B44" s="47" t="s">
        <v>23</v>
      </c>
      <c r="C44" s="56" t="s">
        <v>0</v>
      </c>
      <c r="D44" s="88">
        <v>6785</v>
      </c>
      <c r="E44" s="88">
        <f t="shared" si="7"/>
        <v>5088.75</v>
      </c>
      <c r="F44" s="88">
        <v>6785</v>
      </c>
      <c r="G44" s="88">
        <f t="shared" si="8"/>
        <v>1696.25</v>
      </c>
      <c r="H44" s="88">
        <f t="shared" si="9"/>
        <v>6785</v>
      </c>
      <c r="I44" s="88">
        <v>9200</v>
      </c>
      <c r="J44" s="94">
        <f t="shared" si="10"/>
        <v>2415</v>
      </c>
      <c r="K44" s="51">
        <f t="shared" si="11"/>
        <v>35.59322033898305</v>
      </c>
      <c r="L44" s="52" t="s">
        <v>137</v>
      </c>
    </row>
    <row r="45" spans="1:16" ht="15">
      <c r="A45" s="56" t="s">
        <v>115</v>
      </c>
      <c r="B45" s="47" t="s">
        <v>24</v>
      </c>
      <c r="C45" s="56" t="s">
        <v>0</v>
      </c>
      <c r="D45" s="88">
        <v>15569</v>
      </c>
      <c r="E45" s="88">
        <f t="shared" si="7"/>
        <v>11676.75</v>
      </c>
      <c r="F45" s="88">
        <v>15569</v>
      </c>
      <c r="G45" s="88">
        <f t="shared" si="8"/>
        <v>3892.25</v>
      </c>
      <c r="H45" s="88">
        <f t="shared" si="9"/>
        <v>15569</v>
      </c>
      <c r="I45" s="88">
        <v>21512</v>
      </c>
      <c r="J45" s="94">
        <f t="shared" si="10"/>
        <v>5943</v>
      </c>
      <c r="K45" s="51">
        <f t="shared" si="11"/>
        <v>38.17200847838654</v>
      </c>
      <c r="L45" s="52" t="s">
        <v>138</v>
      </c>
      <c r="P45" s="24"/>
    </row>
    <row r="46" spans="1:12" ht="16.5" customHeight="1">
      <c r="A46" s="56" t="s">
        <v>116</v>
      </c>
      <c r="B46" s="47" t="s">
        <v>25</v>
      </c>
      <c r="C46" s="56" t="s">
        <v>0</v>
      </c>
      <c r="D46" s="88">
        <v>2246</v>
      </c>
      <c r="E46" s="88">
        <f t="shared" si="7"/>
        <v>1684.5</v>
      </c>
      <c r="F46" s="88">
        <v>2246</v>
      </c>
      <c r="G46" s="88">
        <f t="shared" si="8"/>
        <v>561.5</v>
      </c>
      <c r="H46" s="88">
        <f t="shared" si="9"/>
        <v>2246</v>
      </c>
      <c r="I46" s="88">
        <v>4400</v>
      </c>
      <c r="J46" s="94">
        <f t="shared" si="10"/>
        <v>2154</v>
      </c>
      <c r="K46" s="51">
        <f t="shared" si="11"/>
        <v>95.90382902938558</v>
      </c>
      <c r="L46" s="52" t="s">
        <v>139</v>
      </c>
    </row>
    <row r="47" spans="1:12" ht="15">
      <c r="A47" s="56" t="s">
        <v>117</v>
      </c>
      <c r="B47" s="47" t="s">
        <v>26</v>
      </c>
      <c r="C47" s="56" t="s">
        <v>0</v>
      </c>
      <c r="D47" s="88">
        <v>5805</v>
      </c>
      <c r="E47" s="88">
        <f t="shared" si="7"/>
        <v>4353.75</v>
      </c>
      <c r="F47" s="88">
        <v>5805</v>
      </c>
      <c r="G47" s="88">
        <f t="shared" si="8"/>
        <v>1451.25</v>
      </c>
      <c r="H47" s="88">
        <f t="shared" si="9"/>
        <v>5805</v>
      </c>
      <c r="I47" s="88">
        <f>3700.29177+2129.3163+569.8392</f>
        <v>6399.447270000001</v>
      </c>
      <c r="J47" s="94">
        <f t="shared" si="10"/>
        <v>594.4472700000006</v>
      </c>
      <c r="K47" s="51">
        <f t="shared" si="11"/>
        <v>10.240263049095617</v>
      </c>
      <c r="L47" s="52" t="s">
        <v>140</v>
      </c>
    </row>
    <row r="48" spans="1:14" ht="15">
      <c r="A48" s="56" t="s">
        <v>118</v>
      </c>
      <c r="B48" s="47" t="s">
        <v>27</v>
      </c>
      <c r="C48" s="56" t="s">
        <v>0</v>
      </c>
      <c r="D48" s="88">
        <v>20300</v>
      </c>
      <c r="E48" s="88">
        <f t="shared" si="7"/>
        <v>15225</v>
      </c>
      <c r="F48" s="88">
        <v>20300</v>
      </c>
      <c r="G48" s="88">
        <f t="shared" si="8"/>
        <v>5075</v>
      </c>
      <c r="H48" s="88">
        <f t="shared" si="9"/>
        <v>20300</v>
      </c>
      <c r="I48" s="88">
        <f>9748+13512</f>
        <v>23260</v>
      </c>
      <c r="J48" s="94">
        <f t="shared" si="10"/>
        <v>2960</v>
      </c>
      <c r="K48" s="51">
        <f t="shared" si="11"/>
        <v>14.58128078817734</v>
      </c>
      <c r="L48" s="52" t="s">
        <v>141</v>
      </c>
      <c r="N48" s="25"/>
    </row>
    <row r="49" spans="1:12" ht="15">
      <c r="A49" s="56" t="s">
        <v>119</v>
      </c>
      <c r="B49" s="47" t="s">
        <v>28</v>
      </c>
      <c r="C49" s="56" t="s">
        <v>0</v>
      </c>
      <c r="D49" s="88">
        <v>24223</v>
      </c>
      <c r="E49" s="88">
        <f t="shared" si="7"/>
        <v>18167.25</v>
      </c>
      <c r="F49" s="88">
        <v>48223</v>
      </c>
      <c r="G49" s="88">
        <f t="shared" si="8"/>
        <v>12055.75</v>
      </c>
      <c r="H49" s="88">
        <f t="shared" si="9"/>
        <v>30223</v>
      </c>
      <c r="I49" s="88">
        <v>51302</v>
      </c>
      <c r="J49" s="94">
        <f t="shared" si="10"/>
        <v>21079</v>
      </c>
      <c r="K49" s="51">
        <f t="shared" si="11"/>
        <v>69.74489627105184</v>
      </c>
      <c r="L49" s="52" t="s">
        <v>142</v>
      </c>
    </row>
    <row r="50" spans="1:12" ht="30.75">
      <c r="A50" s="56" t="s">
        <v>120</v>
      </c>
      <c r="B50" s="47" t="s">
        <v>29</v>
      </c>
      <c r="C50" s="56" t="s">
        <v>0</v>
      </c>
      <c r="D50" s="88">
        <v>10399</v>
      </c>
      <c r="E50" s="88">
        <f t="shared" si="7"/>
        <v>7799.25</v>
      </c>
      <c r="F50" s="88">
        <v>10399</v>
      </c>
      <c r="G50" s="88">
        <f t="shared" si="8"/>
        <v>2599.75</v>
      </c>
      <c r="H50" s="88">
        <f t="shared" si="9"/>
        <v>10399</v>
      </c>
      <c r="I50" s="88">
        <v>19047</v>
      </c>
      <c r="J50" s="94">
        <f t="shared" si="10"/>
        <v>8648</v>
      </c>
      <c r="K50" s="51">
        <f t="shared" si="11"/>
        <v>83.16184248485432</v>
      </c>
      <c r="L50" s="52" t="s">
        <v>153</v>
      </c>
    </row>
    <row r="51" spans="1:12" ht="15">
      <c r="A51" s="56" t="s">
        <v>121</v>
      </c>
      <c r="B51" s="47" t="s">
        <v>30</v>
      </c>
      <c r="C51" s="56" t="s">
        <v>0</v>
      </c>
      <c r="D51" s="88">
        <v>62184</v>
      </c>
      <c r="E51" s="88">
        <f t="shared" si="7"/>
        <v>46638</v>
      </c>
      <c r="F51" s="88">
        <v>62184</v>
      </c>
      <c r="G51" s="88">
        <f t="shared" si="8"/>
        <v>15546</v>
      </c>
      <c r="H51" s="88">
        <f t="shared" si="9"/>
        <v>62184</v>
      </c>
      <c r="I51" s="88">
        <v>75475</v>
      </c>
      <c r="J51" s="94">
        <f t="shared" si="10"/>
        <v>13291</v>
      </c>
      <c r="K51" s="51">
        <f t="shared" si="11"/>
        <v>21.373665251511643</v>
      </c>
      <c r="L51" s="52" t="s">
        <v>143</v>
      </c>
    </row>
    <row r="52" spans="1:12" ht="46.5">
      <c r="A52" s="56" t="s">
        <v>122</v>
      </c>
      <c r="B52" s="47" t="s">
        <v>31</v>
      </c>
      <c r="C52" s="56" t="s">
        <v>0</v>
      </c>
      <c r="D52" s="88">
        <v>1150</v>
      </c>
      <c r="E52" s="88">
        <f t="shared" si="7"/>
        <v>862.5</v>
      </c>
      <c r="F52" s="88">
        <v>26162</v>
      </c>
      <c r="G52" s="88">
        <f t="shared" si="8"/>
        <v>6540.5</v>
      </c>
      <c r="H52" s="88">
        <f t="shared" si="9"/>
        <v>7403</v>
      </c>
      <c r="I52" s="88">
        <v>27105</v>
      </c>
      <c r="J52" s="94">
        <f t="shared" si="10"/>
        <v>19702</v>
      </c>
      <c r="K52" s="51">
        <f t="shared" si="11"/>
        <v>266.1353505335675</v>
      </c>
      <c r="L52" s="52" t="s">
        <v>178</v>
      </c>
    </row>
    <row r="53" spans="1:12" ht="46.5">
      <c r="A53" s="56" t="s">
        <v>123</v>
      </c>
      <c r="B53" s="47" t="s">
        <v>32</v>
      </c>
      <c r="C53" s="56" t="s">
        <v>0</v>
      </c>
      <c r="D53" s="88">
        <v>3106</v>
      </c>
      <c r="E53" s="88">
        <f t="shared" si="7"/>
        <v>2329.5</v>
      </c>
      <c r="F53" s="88">
        <v>3106</v>
      </c>
      <c r="G53" s="88">
        <f t="shared" si="8"/>
        <v>776.5</v>
      </c>
      <c r="H53" s="88">
        <f t="shared" si="9"/>
        <v>3106</v>
      </c>
      <c r="I53" s="88">
        <f>3814.41872+14.339+59.428+19091.33903</f>
        <v>22979.52475</v>
      </c>
      <c r="J53" s="94">
        <f t="shared" si="10"/>
        <v>19873.52475</v>
      </c>
      <c r="K53" s="51">
        <f t="shared" si="11"/>
        <v>639.8430376690277</v>
      </c>
      <c r="L53" s="57" t="s">
        <v>144</v>
      </c>
    </row>
    <row r="54" spans="1:13" s="7" customFormat="1" ht="45">
      <c r="A54" s="41">
        <v>9</v>
      </c>
      <c r="B54" s="42" t="s">
        <v>43</v>
      </c>
      <c r="C54" s="48" t="s">
        <v>47</v>
      </c>
      <c r="D54" s="89">
        <v>1819560</v>
      </c>
      <c r="E54" s="89">
        <f t="shared" si="7"/>
        <v>1364670</v>
      </c>
      <c r="F54" s="89">
        <v>1711115</v>
      </c>
      <c r="G54" s="89">
        <f t="shared" si="8"/>
        <v>427778.75</v>
      </c>
      <c r="H54" s="89">
        <f t="shared" si="9"/>
        <v>1792448.75</v>
      </c>
      <c r="I54" s="89">
        <f>1700353+52934</f>
        <v>1753287</v>
      </c>
      <c r="J54" s="44">
        <f t="shared" si="10"/>
        <v>-39161.75</v>
      </c>
      <c r="K54" s="49">
        <f t="shared" si="11"/>
        <v>-2.18481839438924</v>
      </c>
      <c r="L54" s="45" t="s">
        <v>171</v>
      </c>
      <c r="M54" s="17"/>
    </row>
    <row r="55" spans="1:12" ht="15.75" customHeight="1">
      <c r="A55" s="58"/>
      <c r="B55" s="47" t="s">
        <v>2</v>
      </c>
      <c r="C55" s="48"/>
      <c r="D55" s="88"/>
      <c r="E55" s="88"/>
      <c r="F55" s="88"/>
      <c r="G55" s="88"/>
      <c r="H55" s="88"/>
      <c r="I55" s="88"/>
      <c r="J55" s="44"/>
      <c r="K55" s="49"/>
      <c r="L55" s="52"/>
    </row>
    <row r="56" spans="1:13" s="103" customFormat="1" ht="15.75" customHeight="1">
      <c r="A56" s="96"/>
      <c r="B56" s="120" t="s">
        <v>45</v>
      </c>
      <c r="C56" s="97" t="s">
        <v>33</v>
      </c>
      <c r="D56" s="98">
        <v>9.39</v>
      </c>
      <c r="E56" s="116">
        <f>D56/12*9</f>
        <v>7.0425</v>
      </c>
      <c r="F56" s="98">
        <v>8.67</v>
      </c>
      <c r="G56" s="116">
        <f>F56/12*3</f>
        <v>2.1675</v>
      </c>
      <c r="H56" s="116">
        <f>E56+G56</f>
        <v>9.21</v>
      </c>
      <c r="I56" s="98">
        <v>8.78</v>
      </c>
      <c r="J56" s="105">
        <f>I56-H56</f>
        <v>-0.4300000000000015</v>
      </c>
      <c r="K56" s="100">
        <f>J56/H56%</f>
        <v>-4.668838219326834</v>
      </c>
      <c r="L56" s="101" t="s">
        <v>171</v>
      </c>
      <c r="M56" s="102"/>
    </row>
    <row r="57" spans="1:13" s="103" customFormat="1" ht="15.75" customHeight="1">
      <c r="A57" s="96"/>
      <c r="B57" s="120"/>
      <c r="C57" s="97" t="s">
        <v>44</v>
      </c>
      <c r="D57" s="104">
        <v>236516</v>
      </c>
      <c r="E57" s="88">
        <f>D57/12*9</f>
        <v>177387</v>
      </c>
      <c r="F57" s="104">
        <v>223131</v>
      </c>
      <c r="G57" s="88">
        <f>F57/12*3</f>
        <v>55782.75</v>
      </c>
      <c r="H57" s="88">
        <f>E57+G57</f>
        <v>233169.75</v>
      </c>
      <c r="I57" s="104">
        <v>228698</v>
      </c>
      <c r="J57" s="99">
        <f>I57-H57</f>
        <v>-4471.75</v>
      </c>
      <c r="K57" s="100">
        <f>J57/H57%</f>
        <v>-1.9178088066741075</v>
      </c>
      <c r="L57" s="101" t="s">
        <v>171</v>
      </c>
      <c r="M57" s="102"/>
    </row>
    <row r="58" spans="1:13" s="7" customFormat="1" ht="60">
      <c r="A58" s="41">
        <v>10</v>
      </c>
      <c r="B58" s="42" t="s">
        <v>46</v>
      </c>
      <c r="C58" s="48" t="s">
        <v>47</v>
      </c>
      <c r="D58" s="89">
        <v>21523</v>
      </c>
      <c r="E58" s="89">
        <f>D58/12*9</f>
        <v>16142.25</v>
      </c>
      <c r="F58" s="89">
        <v>20456</v>
      </c>
      <c r="G58" s="89">
        <f>F58/12*3</f>
        <v>5114</v>
      </c>
      <c r="H58" s="89">
        <f>E58+G58</f>
        <v>21256.25</v>
      </c>
      <c r="I58" s="89">
        <v>20501</v>
      </c>
      <c r="J58" s="44">
        <f>I58-H58</f>
        <v>-755.25</v>
      </c>
      <c r="K58" s="49">
        <f>J58/H58%</f>
        <v>-3.553072625698324</v>
      </c>
      <c r="L58" s="45" t="s">
        <v>171</v>
      </c>
      <c r="M58" s="17"/>
    </row>
    <row r="59" spans="1:13" s="10" customFormat="1" ht="21" customHeight="1">
      <c r="A59" s="41" t="s">
        <v>39</v>
      </c>
      <c r="B59" s="42" t="s">
        <v>48</v>
      </c>
      <c r="C59" s="48" t="s">
        <v>0</v>
      </c>
      <c r="D59" s="89">
        <f aca="true" t="shared" si="12" ref="D59:I59">D61+D79</f>
        <v>347086</v>
      </c>
      <c r="E59" s="89">
        <f t="shared" si="12"/>
        <v>260314.5</v>
      </c>
      <c r="F59" s="89">
        <f t="shared" si="12"/>
        <v>574629</v>
      </c>
      <c r="G59" s="89">
        <f t="shared" si="12"/>
        <v>143657.25</v>
      </c>
      <c r="H59" s="89">
        <f t="shared" si="12"/>
        <v>403971.75</v>
      </c>
      <c r="I59" s="89">
        <f t="shared" si="12"/>
        <v>610348.6070399999</v>
      </c>
      <c r="J59" s="44">
        <f>I59-H59</f>
        <v>206376.85703999992</v>
      </c>
      <c r="K59" s="49">
        <f>J59/H59%</f>
        <v>51.08695274855232</v>
      </c>
      <c r="L59" s="45"/>
      <c r="M59" s="19"/>
    </row>
    <row r="60" spans="1:13" s="10" customFormat="1" ht="15">
      <c r="A60" s="41"/>
      <c r="B60" s="59" t="s">
        <v>49</v>
      </c>
      <c r="C60" s="48"/>
      <c r="D60" s="89"/>
      <c r="E60" s="89"/>
      <c r="F60" s="89"/>
      <c r="G60" s="89"/>
      <c r="H60" s="89"/>
      <c r="I60" s="89"/>
      <c r="J60" s="44"/>
      <c r="K60" s="49"/>
      <c r="L60" s="45"/>
      <c r="M60" s="19"/>
    </row>
    <row r="61" spans="1:14" s="11" customFormat="1" ht="30.75">
      <c r="A61" s="46">
        <v>11</v>
      </c>
      <c r="B61" s="54" t="s">
        <v>50</v>
      </c>
      <c r="C61" s="56"/>
      <c r="D61" s="88">
        <f aca="true" t="shared" si="13" ref="D61:I61">SUM(D63:D74)</f>
        <v>266486</v>
      </c>
      <c r="E61" s="88">
        <f t="shared" si="13"/>
        <v>199864.5</v>
      </c>
      <c r="F61" s="88">
        <f t="shared" si="13"/>
        <v>431736</v>
      </c>
      <c r="G61" s="88">
        <f t="shared" si="13"/>
        <v>107934</v>
      </c>
      <c r="H61" s="88">
        <f t="shared" si="13"/>
        <v>307798.5</v>
      </c>
      <c r="I61" s="88">
        <f t="shared" si="13"/>
        <v>468145.60704</v>
      </c>
      <c r="J61" s="94">
        <f>I61-H61</f>
        <v>160347.10703999997</v>
      </c>
      <c r="K61" s="51">
        <f>J61/H61%</f>
        <v>52.0948305596031</v>
      </c>
      <c r="L61" s="52"/>
      <c r="M61" s="20"/>
      <c r="N61" s="87"/>
    </row>
    <row r="62" spans="1:13" s="11" customFormat="1" ht="15">
      <c r="A62" s="46"/>
      <c r="B62" s="59" t="s">
        <v>49</v>
      </c>
      <c r="C62" s="56"/>
      <c r="D62" s="88"/>
      <c r="E62" s="88"/>
      <c r="F62" s="88"/>
      <c r="G62" s="88"/>
      <c r="H62" s="88"/>
      <c r="I62" s="88"/>
      <c r="J62" s="94"/>
      <c r="K62" s="51"/>
      <c r="L62" s="52"/>
      <c r="M62" s="20"/>
    </row>
    <row r="63" spans="1:14" s="11" customFormat="1" ht="30.75">
      <c r="A63" s="56" t="s">
        <v>95</v>
      </c>
      <c r="B63" s="54" t="s">
        <v>51</v>
      </c>
      <c r="C63" s="56" t="s">
        <v>0</v>
      </c>
      <c r="D63" s="88">
        <v>95610</v>
      </c>
      <c r="E63" s="88">
        <f aca="true" t="shared" si="14" ref="E63:E73">D63/12*9</f>
        <v>71707.5</v>
      </c>
      <c r="F63" s="88">
        <v>126741</v>
      </c>
      <c r="G63" s="88">
        <f aca="true" t="shared" si="15" ref="G63:G73">F63/12*3</f>
        <v>31685.25</v>
      </c>
      <c r="H63" s="88">
        <f aca="true" t="shared" si="16" ref="H63:H73">E63+G63</f>
        <v>103392.75</v>
      </c>
      <c r="I63" s="88">
        <f>145966+2560-4668.021-1806.18489-1579.35904-1069.81007</f>
        <v>139402.62499999997</v>
      </c>
      <c r="J63" s="94">
        <f aca="true" t="shared" si="17" ref="J63:J85">I63-H63</f>
        <v>36009.87499999997</v>
      </c>
      <c r="K63" s="51">
        <f aca="true" t="shared" si="18" ref="K63:K74">J63/H63%</f>
        <v>34.82823989109485</v>
      </c>
      <c r="L63" s="60" t="s">
        <v>145</v>
      </c>
      <c r="M63" s="20"/>
      <c r="N63" s="87"/>
    </row>
    <row r="64" spans="1:14" s="11" customFormat="1" ht="15">
      <c r="A64" s="56" t="s">
        <v>96</v>
      </c>
      <c r="B64" s="47" t="s">
        <v>106</v>
      </c>
      <c r="C64" s="56" t="s">
        <v>0</v>
      </c>
      <c r="D64" s="88">
        <v>9465</v>
      </c>
      <c r="E64" s="88">
        <f t="shared" si="14"/>
        <v>7098.75</v>
      </c>
      <c r="F64" s="88">
        <v>10836</v>
      </c>
      <c r="G64" s="88">
        <f t="shared" si="15"/>
        <v>2709</v>
      </c>
      <c r="H64" s="88">
        <f t="shared" si="16"/>
        <v>9807.75</v>
      </c>
      <c r="I64" s="88">
        <v>16851</v>
      </c>
      <c r="J64" s="94">
        <f t="shared" si="17"/>
        <v>7043.25</v>
      </c>
      <c r="K64" s="51">
        <f t="shared" si="18"/>
        <v>71.81310698172364</v>
      </c>
      <c r="L64" s="52" t="s">
        <v>146</v>
      </c>
      <c r="M64" s="20"/>
      <c r="N64" s="87"/>
    </row>
    <row r="65" spans="1:14" s="11" customFormat="1" ht="30.75">
      <c r="A65" s="56" t="s">
        <v>97</v>
      </c>
      <c r="B65" s="54" t="s">
        <v>94</v>
      </c>
      <c r="C65" s="56" t="s">
        <v>0</v>
      </c>
      <c r="D65" s="88">
        <v>0</v>
      </c>
      <c r="E65" s="88">
        <f t="shared" si="14"/>
        <v>0</v>
      </c>
      <c r="F65" s="88">
        <v>1901</v>
      </c>
      <c r="G65" s="88">
        <f t="shared" si="15"/>
        <v>475.25</v>
      </c>
      <c r="H65" s="88">
        <f t="shared" si="16"/>
        <v>475.25</v>
      </c>
      <c r="I65" s="88">
        <v>2300</v>
      </c>
      <c r="J65" s="94">
        <f t="shared" si="17"/>
        <v>1824.75</v>
      </c>
      <c r="K65" s="51">
        <f t="shared" si="18"/>
        <v>383.955812730142</v>
      </c>
      <c r="L65" s="52" t="s">
        <v>172</v>
      </c>
      <c r="M65" s="20"/>
      <c r="N65" s="87"/>
    </row>
    <row r="66" spans="1:13" s="11" customFormat="1" ht="15">
      <c r="A66" s="56" t="s">
        <v>98</v>
      </c>
      <c r="B66" s="54" t="s">
        <v>52</v>
      </c>
      <c r="C66" s="56" t="s">
        <v>0</v>
      </c>
      <c r="D66" s="88">
        <v>0</v>
      </c>
      <c r="E66" s="88">
        <f t="shared" si="14"/>
        <v>0</v>
      </c>
      <c r="F66" s="88">
        <v>10897</v>
      </c>
      <c r="G66" s="88">
        <f t="shared" si="15"/>
        <v>2724.25</v>
      </c>
      <c r="H66" s="88">
        <f t="shared" si="16"/>
        <v>2724.25</v>
      </c>
      <c r="I66" s="88">
        <v>11145</v>
      </c>
      <c r="J66" s="94">
        <f t="shared" si="17"/>
        <v>8420.75</v>
      </c>
      <c r="K66" s="51">
        <f t="shared" si="18"/>
        <v>309.10342296044786</v>
      </c>
      <c r="L66" s="52" t="s">
        <v>173</v>
      </c>
      <c r="M66" s="20"/>
    </row>
    <row r="67" spans="1:13" s="11" customFormat="1" ht="15">
      <c r="A67" s="56" t="s">
        <v>99</v>
      </c>
      <c r="B67" s="54" t="s">
        <v>53</v>
      </c>
      <c r="C67" s="56" t="s">
        <v>0</v>
      </c>
      <c r="D67" s="88">
        <v>106989</v>
      </c>
      <c r="E67" s="88">
        <f t="shared" si="14"/>
        <v>80241.75</v>
      </c>
      <c r="F67" s="88">
        <v>188740</v>
      </c>
      <c r="G67" s="88">
        <f t="shared" si="15"/>
        <v>47185</v>
      </c>
      <c r="H67" s="88">
        <f t="shared" si="16"/>
        <v>127426.75</v>
      </c>
      <c r="I67" s="88">
        <v>188121.98204</v>
      </c>
      <c r="J67" s="94">
        <f t="shared" si="17"/>
        <v>60695.23204</v>
      </c>
      <c r="K67" s="51">
        <f t="shared" si="18"/>
        <v>47.63146830630147</v>
      </c>
      <c r="L67" s="52" t="s">
        <v>174</v>
      </c>
      <c r="M67" s="20"/>
    </row>
    <row r="68" spans="1:13" s="11" customFormat="1" ht="15">
      <c r="A68" s="56" t="s">
        <v>100</v>
      </c>
      <c r="B68" s="54" t="s">
        <v>54</v>
      </c>
      <c r="C68" s="56" t="s">
        <v>0</v>
      </c>
      <c r="D68" s="88">
        <v>1371</v>
      </c>
      <c r="E68" s="88">
        <f t="shared" si="14"/>
        <v>1028.25</v>
      </c>
      <c r="F68" s="88">
        <v>1371</v>
      </c>
      <c r="G68" s="88">
        <f t="shared" si="15"/>
        <v>342.75</v>
      </c>
      <c r="H68" s="88">
        <f t="shared" si="16"/>
        <v>1371</v>
      </c>
      <c r="I68" s="88">
        <v>3077</v>
      </c>
      <c r="J68" s="94">
        <f t="shared" si="17"/>
        <v>1706</v>
      </c>
      <c r="K68" s="51">
        <f t="shared" si="18"/>
        <v>124.43471918307804</v>
      </c>
      <c r="L68" s="52" t="s">
        <v>147</v>
      </c>
      <c r="M68" s="20"/>
    </row>
    <row r="69" spans="1:13" s="11" customFormat="1" ht="30.75">
      <c r="A69" s="56" t="s">
        <v>101</v>
      </c>
      <c r="B69" s="54" t="s">
        <v>107</v>
      </c>
      <c r="C69" s="56" t="s">
        <v>0</v>
      </c>
      <c r="D69" s="88"/>
      <c r="E69" s="88">
        <f t="shared" si="14"/>
        <v>0</v>
      </c>
      <c r="F69" s="88">
        <v>27421</v>
      </c>
      <c r="G69" s="88">
        <f t="shared" si="15"/>
        <v>6855.25</v>
      </c>
      <c r="H69" s="88">
        <f t="shared" si="16"/>
        <v>6855.25</v>
      </c>
      <c r="I69" s="88">
        <v>27593</v>
      </c>
      <c r="J69" s="94">
        <f t="shared" si="17"/>
        <v>20737.75</v>
      </c>
      <c r="K69" s="51">
        <f t="shared" si="18"/>
        <v>302.50902592903253</v>
      </c>
      <c r="L69" s="52" t="s">
        <v>175</v>
      </c>
      <c r="M69" s="20"/>
    </row>
    <row r="70" spans="1:13" s="11" customFormat="1" ht="15.75" customHeight="1">
      <c r="A70" s="56" t="s">
        <v>102</v>
      </c>
      <c r="B70" s="54" t="s">
        <v>65</v>
      </c>
      <c r="C70" s="56" t="s">
        <v>0</v>
      </c>
      <c r="D70" s="88">
        <v>632</v>
      </c>
      <c r="E70" s="88">
        <f t="shared" si="14"/>
        <v>474</v>
      </c>
      <c r="F70" s="88">
        <v>632</v>
      </c>
      <c r="G70" s="88">
        <f t="shared" si="15"/>
        <v>158</v>
      </c>
      <c r="H70" s="88">
        <f t="shared" si="16"/>
        <v>632</v>
      </c>
      <c r="I70" s="88">
        <v>1195</v>
      </c>
      <c r="J70" s="94">
        <f t="shared" si="17"/>
        <v>563</v>
      </c>
      <c r="K70" s="51">
        <f t="shared" si="18"/>
        <v>89.08227848101265</v>
      </c>
      <c r="L70" s="52" t="s">
        <v>148</v>
      </c>
      <c r="M70" s="20"/>
    </row>
    <row r="71" spans="1:13" s="11" customFormat="1" ht="30.75">
      <c r="A71" s="56" t="s">
        <v>103</v>
      </c>
      <c r="B71" s="54" t="s">
        <v>55</v>
      </c>
      <c r="C71" s="56" t="s">
        <v>0</v>
      </c>
      <c r="D71" s="88">
        <v>11393</v>
      </c>
      <c r="E71" s="88">
        <f t="shared" si="14"/>
        <v>8544.75</v>
      </c>
      <c r="F71" s="88">
        <v>11393</v>
      </c>
      <c r="G71" s="88">
        <f t="shared" si="15"/>
        <v>2848.25</v>
      </c>
      <c r="H71" s="88">
        <f t="shared" si="16"/>
        <v>11393</v>
      </c>
      <c r="I71" s="88">
        <f>16621+17+700</f>
        <v>17338</v>
      </c>
      <c r="J71" s="94">
        <f t="shared" si="17"/>
        <v>5945</v>
      </c>
      <c r="K71" s="51">
        <f t="shared" si="18"/>
        <v>52.18116387255332</v>
      </c>
      <c r="L71" s="60" t="s">
        <v>149</v>
      </c>
      <c r="M71" s="20"/>
    </row>
    <row r="72" spans="1:13" s="11" customFormat="1" ht="15">
      <c r="A72" s="56" t="s">
        <v>104</v>
      </c>
      <c r="B72" s="54" t="s">
        <v>56</v>
      </c>
      <c r="C72" s="56" t="s">
        <v>0</v>
      </c>
      <c r="D72" s="88">
        <v>7338</v>
      </c>
      <c r="E72" s="88">
        <f t="shared" si="14"/>
        <v>5503.5</v>
      </c>
      <c r="F72" s="88">
        <v>7338</v>
      </c>
      <c r="G72" s="88">
        <f t="shared" si="15"/>
        <v>1834.5</v>
      </c>
      <c r="H72" s="88">
        <f t="shared" si="16"/>
        <v>7338</v>
      </c>
      <c r="I72" s="88">
        <v>10527</v>
      </c>
      <c r="J72" s="94">
        <f t="shared" si="17"/>
        <v>3189</v>
      </c>
      <c r="K72" s="51">
        <f t="shared" si="18"/>
        <v>43.45870809484874</v>
      </c>
      <c r="L72" s="52" t="s">
        <v>150</v>
      </c>
      <c r="M72" s="20"/>
    </row>
    <row r="73" spans="1:13" s="11" customFormat="1" ht="15">
      <c r="A73" s="56" t="s">
        <v>105</v>
      </c>
      <c r="B73" s="54" t="s">
        <v>57</v>
      </c>
      <c r="C73" s="56" t="s">
        <v>0</v>
      </c>
      <c r="D73" s="88">
        <v>25173</v>
      </c>
      <c r="E73" s="88">
        <f t="shared" si="14"/>
        <v>18879.75</v>
      </c>
      <c r="F73" s="88">
        <v>25173</v>
      </c>
      <c r="G73" s="88">
        <f t="shared" si="15"/>
        <v>6293.25</v>
      </c>
      <c r="H73" s="88">
        <f t="shared" si="16"/>
        <v>25173</v>
      </c>
      <c r="I73" s="88">
        <v>26428</v>
      </c>
      <c r="J73" s="94">
        <f t="shared" si="17"/>
        <v>1255</v>
      </c>
      <c r="K73" s="51">
        <f t="shared" si="18"/>
        <v>4.985500337663369</v>
      </c>
      <c r="L73" s="52" t="s">
        <v>171</v>
      </c>
      <c r="M73" s="20"/>
    </row>
    <row r="74" spans="1:13" s="11" customFormat="1" ht="15">
      <c r="A74" s="56" t="s">
        <v>124</v>
      </c>
      <c r="B74" s="54" t="s">
        <v>58</v>
      </c>
      <c r="C74" s="56" t="s">
        <v>0</v>
      </c>
      <c r="D74" s="88">
        <f aca="true" t="shared" si="19" ref="D74:I74">SUM(D76:D78)</f>
        <v>8515</v>
      </c>
      <c r="E74" s="88">
        <f t="shared" si="19"/>
        <v>6386.25</v>
      </c>
      <c r="F74" s="88">
        <f t="shared" si="19"/>
        <v>19293</v>
      </c>
      <c r="G74" s="88">
        <f t="shared" si="19"/>
        <v>4823.25</v>
      </c>
      <c r="H74" s="88">
        <f t="shared" si="19"/>
        <v>11209.5</v>
      </c>
      <c r="I74" s="88">
        <f t="shared" si="19"/>
        <v>24167</v>
      </c>
      <c r="J74" s="94">
        <f t="shared" si="17"/>
        <v>12957.5</v>
      </c>
      <c r="K74" s="51">
        <f t="shared" si="18"/>
        <v>115.59391587492752</v>
      </c>
      <c r="L74" s="52"/>
      <c r="M74" s="20"/>
    </row>
    <row r="75" spans="1:13" s="11" customFormat="1" ht="15">
      <c r="A75" s="56"/>
      <c r="B75" s="59" t="s">
        <v>2</v>
      </c>
      <c r="C75" s="56"/>
      <c r="D75" s="88"/>
      <c r="E75" s="88"/>
      <c r="F75" s="88"/>
      <c r="G75" s="88"/>
      <c r="H75" s="88"/>
      <c r="I75" s="88"/>
      <c r="J75" s="94">
        <f t="shared" si="17"/>
        <v>0</v>
      </c>
      <c r="K75" s="51"/>
      <c r="L75" s="52"/>
      <c r="M75" s="20"/>
    </row>
    <row r="76" spans="1:13" s="11" customFormat="1" ht="15">
      <c r="A76" s="56" t="s">
        <v>125</v>
      </c>
      <c r="B76" s="54" t="s">
        <v>59</v>
      </c>
      <c r="C76" s="56" t="s">
        <v>0</v>
      </c>
      <c r="D76" s="88">
        <v>3411</v>
      </c>
      <c r="E76" s="88">
        <f>D76/12*9</f>
        <v>2558.25</v>
      </c>
      <c r="F76" s="88">
        <v>14189</v>
      </c>
      <c r="G76" s="88">
        <f>F76/12*3</f>
        <v>3547.25</v>
      </c>
      <c r="H76" s="88">
        <f>E76+G76</f>
        <v>6105.5</v>
      </c>
      <c r="I76" s="88">
        <v>14581</v>
      </c>
      <c r="J76" s="94">
        <f t="shared" si="17"/>
        <v>8475.5</v>
      </c>
      <c r="K76" s="51">
        <f aca="true" t="shared" si="20" ref="K76:K84">J76/H76%</f>
        <v>138.8174596675129</v>
      </c>
      <c r="L76" s="52" t="s">
        <v>176</v>
      </c>
      <c r="M76" s="20"/>
    </row>
    <row r="77" spans="1:13" s="11" customFormat="1" ht="15">
      <c r="A77" s="56" t="s">
        <v>126</v>
      </c>
      <c r="B77" s="54" t="s">
        <v>60</v>
      </c>
      <c r="C77" s="56" t="s">
        <v>0</v>
      </c>
      <c r="D77" s="88">
        <v>803</v>
      </c>
      <c r="E77" s="88">
        <f>D77/12*9</f>
        <v>602.25</v>
      </c>
      <c r="F77" s="88">
        <v>803</v>
      </c>
      <c r="G77" s="88">
        <f>F77/12*3</f>
        <v>200.75</v>
      </c>
      <c r="H77" s="88">
        <f>E77+G77</f>
        <v>803</v>
      </c>
      <c r="I77" s="88">
        <f>1213+1799</f>
        <v>3012</v>
      </c>
      <c r="J77" s="94">
        <f t="shared" si="17"/>
        <v>2209</v>
      </c>
      <c r="K77" s="51">
        <f t="shared" si="20"/>
        <v>275.093399750934</v>
      </c>
      <c r="L77" s="52" t="s">
        <v>151</v>
      </c>
      <c r="M77" s="20"/>
    </row>
    <row r="78" spans="1:13" s="11" customFormat="1" ht="15">
      <c r="A78" s="56" t="s">
        <v>127</v>
      </c>
      <c r="B78" s="54" t="s">
        <v>61</v>
      </c>
      <c r="C78" s="56" t="s">
        <v>0</v>
      </c>
      <c r="D78" s="88">
        <v>4301</v>
      </c>
      <c r="E78" s="88">
        <f>D78/12*9</f>
        <v>3225.75</v>
      </c>
      <c r="F78" s="88">
        <v>4301</v>
      </c>
      <c r="G78" s="88">
        <f>F78/12*3</f>
        <v>1075.25</v>
      </c>
      <c r="H78" s="88">
        <f>E78+G78</f>
        <v>4301</v>
      </c>
      <c r="I78" s="88">
        <f>4778+420+2028+48-700</f>
        <v>6574</v>
      </c>
      <c r="J78" s="94">
        <f t="shared" si="17"/>
        <v>2273</v>
      </c>
      <c r="K78" s="51">
        <f t="shared" si="20"/>
        <v>52.84817484305976</v>
      </c>
      <c r="L78" s="52" t="s">
        <v>152</v>
      </c>
      <c r="M78" s="20"/>
    </row>
    <row r="79" spans="1:13" s="10" customFormat="1" ht="30">
      <c r="A79" s="48" t="s">
        <v>128</v>
      </c>
      <c r="B79" s="42" t="s">
        <v>62</v>
      </c>
      <c r="C79" s="48" t="s">
        <v>0</v>
      </c>
      <c r="D79" s="89">
        <v>80600</v>
      </c>
      <c r="E79" s="89">
        <f>D79/12*9</f>
        <v>60450</v>
      </c>
      <c r="F79" s="89">
        <v>142893</v>
      </c>
      <c r="G79" s="89">
        <f>F79/12*3</f>
        <v>35723.25</v>
      </c>
      <c r="H79" s="89">
        <f>E79+G79</f>
        <v>96173.25</v>
      </c>
      <c r="I79" s="89">
        <v>142203</v>
      </c>
      <c r="J79" s="44">
        <f t="shared" si="17"/>
        <v>46029.75</v>
      </c>
      <c r="K79" s="92">
        <f t="shared" si="20"/>
        <v>47.86128159337446</v>
      </c>
      <c r="L79" s="45" t="s">
        <v>177</v>
      </c>
      <c r="M79" s="19"/>
    </row>
    <row r="80" spans="1:13" s="9" customFormat="1" ht="21.75" customHeight="1">
      <c r="A80" s="41" t="s">
        <v>40</v>
      </c>
      <c r="B80" s="61" t="s">
        <v>63</v>
      </c>
      <c r="C80" s="48" t="s">
        <v>0</v>
      </c>
      <c r="D80" s="89">
        <f aca="true" t="shared" si="21" ref="D80:I80">D23+D59</f>
        <v>6982582</v>
      </c>
      <c r="E80" s="89">
        <f t="shared" si="21"/>
        <v>5236936.5</v>
      </c>
      <c r="F80" s="89">
        <f t="shared" si="21"/>
        <v>7242290</v>
      </c>
      <c r="G80" s="89">
        <f t="shared" si="21"/>
        <v>1810572.5</v>
      </c>
      <c r="H80" s="89">
        <f t="shared" si="21"/>
        <v>7047509</v>
      </c>
      <c r="I80" s="91">
        <f t="shared" si="21"/>
        <v>7915078.84477</v>
      </c>
      <c r="J80" s="44">
        <f t="shared" si="17"/>
        <v>867569.8447700003</v>
      </c>
      <c r="K80" s="92">
        <f t="shared" si="20"/>
        <v>12.310304886024273</v>
      </c>
      <c r="L80" s="62"/>
      <c r="M80" s="12"/>
    </row>
    <row r="81" spans="1:13" s="9" customFormat="1" ht="30" customHeight="1">
      <c r="A81" s="41" t="s">
        <v>5</v>
      </c>
      <c r="B81" s="61" t="s">
        <v>6</v>
      </c>
      <c r="C81" s="48" t="s">
        <v>0</v>
      </c>
      <c r="D81" s="89">
        <f aca="true" t="shared" si="22" ref="D81:I81">D82-D80</f>
        <v>2004761</v>
      </c>
      <c r="E81" s="89">
        <f t="shared" si="22"/>
        <v>1503570.75</v>
      </c>
      <c r="F81" s="89">
        <f t="shared" si="22"/>
        <v>1768785</v>
      </c>
      <c r="G81" s="89">
        <f t="shared" si="22"/>
        <v>442196.25</v>
      </c>
      <c r="H81" s="89">
        <f t="shared" si="22"/>
        <v>1945767</v>
      </c>
      <c r="I81" s="91">
        <f t="shared" si="22"/>
        <v>1191794.2866599998</v>
      </c>
      <c r="J81" s="44">
        <f t="shared" si="17"/>
        <v>-753972.7133400002</v>
      </c>
      <c r="K81" s="92">
        <f t="shared" si="20"/>
        <v>-38.74938331979113</v>
      </c>
      <c r="L81" s="113" t="s">
        <v>165</v>
      </c>
      <c r="M81" s="12"/>
    </row>
    <row r="82" spans="1:13" s="9" customFormat="1" ht="21.75" customHeight="1">
      <c r="A82" s="41" t="s">
        <v>7</v>
      </c>
      <c r="B82" s="50" t="s">
        <v>8</v>
      </c>
      <c r="C82" s="48" t="s">
        <v>0</v>
      </c>
      <c r="D82" s="89">
        <f aca="true" t="shared" si="23" ref="D82:I82">D84</f>
        <v>8987343</v>
      </c>
      <c r="E82" s="89">
        <f t="shared" si="23"/>
        <v>6740507.25</v>
      </c>
      <c r="F82" s="89">
        <f t="shared" si="23"/>
        <v>9011075</v>
      </c>
      <c r="G82" s="89">
        <f t="shared" si="23"/>
        <v>2252768.75</v>
      </c>
      <c r="H82" s="89">
        <f t="shared" si="23"/>
        <v>8993276</v>
      </c>
      <c r="I82" s="91">
        <f t="shared" si="23"/>
        <v>9106873.13143</v>
      </c>
      <c r="J82" s="44">
        <f t="shared" si="17"/>
        <v>113597.13143000007</v>
      </c>
      <c r="K82" s="92">
        <f t="shared" si="20"/>
        <v>1.2631340507063284</v>
      </c>
      <c r="L82" s="62"/>
      <c r="M82" s="12"/>
    </row>
    <row r="83" spans="1:13" s="9" customFormat="1" ht="21.75" customHeight="1">
      <c r="A83" s="122" t="s">
        <v>9</v>
      </c>
      <c r="B83" s="121" t="s">
        <v>64</v>
      </c>
      <c r="C83" s="48" t="s">
        <v>44</v>
      </c>
      <c r="D83" s="89">
        <v>2282296</v>
      </c>
      <c r="E83" s="89">
        <f>D83/12*9</f>
        <v>1711722</v>
      </c>
      <c r="F83" s="89">
        <v>2350000</v>
      </c>
      <c r="G83" s="89">
        <f>F83/12*3</f>
        <v>587500</v>
      </c>
      <c r="H83" s="89">
        <f>E83+G83</f>
        <v>2299222</v>
      </c>
      <c r="I83" s="91">
        <v>2374981.281</v>
      </c>
      <c r="J83" s="44">
        <f t="shared" si="17"/>
        <v>75759.28099999996</v>
      </c>
      <c r="K83" s="92">
        <f t="shared" si="20"/>
        <v>3.2949963509395768</v>
      </c>
      <c r="L83" s="62"/>
      <c r="M83" s="12"/>
    </row>
    <row r="84" spans="1:13" s="9" customFormat="1" ht="21.75" customHeight="1">
      <c r="A84" s="122"/>
      <c r="B84" s="121"/>
      <c r="C84" s="48" t="s">
        <v>0</v>
      </c>
      <c r="D84" s="89">
        <v>8987343</v>
      </c>
      <c r="E84" s="89">
        <f>D84/12*9</f>
        <v>6740507.25</v>
      </c>
      <c r="F84" s="89">
        <v>9011075</v>
      </c>
      <c r="G84" s="89">
        <f>F84/12*3</f>
        <v>2252768.75</v>
      </c>
      <c r="H84" s="89">
        <f>E84+G84</f>
        <v>8993276</v>
      </c>
      <c r="I84" s="91">
        <v>9106873.13143</v>
      </c>
      <c r="J84" s="44">
        <f t="shared" si="17"/>
        <v>113597.13143000007</v>
      </c>
      <c r="K84" s="92">
        <f t="shared" si="20"/>
        <v>1.2631340507063284</v>
      </c>
      <c r="L84" s="62"/>
      <c r="M84" s="12"/>
    </row>
    <row r="85" spans="1:13" s="9" customFormat="1" ht="21.75" customHeight="1">
      <c r="A85" s="41" t="s">
        <v>10</v>
      </c>
      <c r="B85" s="63" t="s">
        <v>34</v>
      </c>
      <c r="C85" s="48" t="s">
        <v>35</v>
      </c>
      <c r="D85" s="90">
        <f aca="true" t="shared" si="24" ref="D85:I85">D84/D83</f>
        <v>3.9378516195971076</v>
      </c>
      <c r="E85" s="90">
        <f t="shared" si="24"/>
        <v>3.9378516195971076</v>
      </c>
      <c r="F85" s="90">
        <f t="shared" si="24"/>
        <v>3.8345</v>
      </c>
      <c r="G85" s="90">
        <f t="shared" si="24"/>
        <v>3.8345</v>
      </c>
      <c r="H85" s="90"/>
      <c r="I85" s="93">
        <f t="shared" si="24"/>
        <v>3.834503119786905</v>
      </c>
      <c r="J85" s="44">
        <f t="shared" si="17"/>
        <v>3.834503119786905</v>
      </c>
      <c r="K85" s="92"/>
      <c r="L85" s="62"/>
      <c r="M85" s="12"/>
    </row>
    <row r="86" spans="1:13" s="9" customFormat="1" ht="21.75" customHeight="1">
      <c r="A86" s="106"/>
      <c r="B86" s="107"/>
      <c r="C86" s="64"/>
      <c r="D86" s="108"/>
      <c r="E86" s="108"/>
      <c r="F86" s="108"/>
      <c r="G86" s="108"/>
      <c r="H86" s="108"/>
      <c r="I86" s="109"/>
      <c r="J86" s="110"/>
      <c r="K86" s="111"/>
      <c r="L86" s="112"/>
      <c r="M86" s="12"/>
    </row>
    <row r="87" spans="1:12" ht="15" outlineLevel="1">
      <c r="A87" s="65" t="s">
        <v>79</v>
      </c>
      <c r="B87" s="66"/>
      <c r="C87" s="67"/>
      <c r="D87" s="68"/>
      <c r="E87" s="68"/>
      <c r="F87" s="68"/>
      <c r="G87" s="68"/>
      <c r="H87" s="68"/>
      <c r="I87" s="68"/>
      <c r="J87" s="68"/>
      <c r="K87" s="68"/>
      <c r="L87" s="69"/>
    </row>
    <row r="88" spans="1:12" ht="17.25" customHeight="1" outlineLevel="1">
      <c r="A88" s="65" t="s">
        <v>80</v>
      </c>
      <c r="B88" s="70"/>
      <c r="C88" s="64"/>
      <c r="D88" s="71"/>
      <c r="E88" s="71"/>
      <c r="F88" s="71"/>
      <c r="G88" s="71"/>
      <c r="H88" s="71"/>
      <c r="I88" s="72"/>
      <c r="J88" s="72"/>
      <c r="K88" s="73"/>
      <c r="L88" s="74"/>
    </row>
    <row r="89" spans="1:12" ht="15" outlineLevel="1">
      <c r="A89" s="65" t="s">
        <v>83</v>
      </c>
      <c r="B89" s="70"/>
      <c r="C89" s="75"/>
      <c r="D89" s="76"/>
      <c r="E89" s="76"/>
      <c r="F89" s="76"/>
      <c r="G89" s="76"/>
      <c r="H89" s="76"/>
      <c r="I89" s="77"/>
      <c r="J89" s="77"/>
      <c r="K89" s="73"/>
      <c r="L89" s="74"/>
    </row>
    <row r="90" spans="1:12" ht="15" outlineLevel="1">
      <c r="A90" s="34" t="s">
        <v>84</v>
      </c>
      <c r="B90" s="28"/>
      <c r="C90" s="29"/>
      <c r="D90" s="78"/>
      <c r="E90" s="78"/>
      <c r="F90" s="78"/>
      <c r="G90" s="78"/>
      <c r="H90" s="78"/>
      <c r="I90" s="78"/>
      <c r="J90" s="28"/>
      <c r="K90" s="79"/>
      <c r="L90" s="80"/>
    </row>
    <row r="91" spans="1:12" ht="15" outlineLevel="1">
      <c r="A91" s="34" t="s">
        <v>133</v>
      </c>
      <c r="B91" s="28"/>
      <c r="C91" s="67"/>
      <c r="D91" s="81"/>
      <c r="E91" s="81"/>
      <c r="F91" s="81"/>
      <c r="G91" s="81"/>
      <c r="H91" s="81"/>
      <c r="I91" s="28"/>
      <c r="J91" s="28"/>
      <c r="K91" s="73"/>
      <c r="L91" s="74"/>
    </row>
    <row r="92" spans="1:12" ht="15" outlineLevel="1">
      <c r="A92" s="27"/>
      <c r="B92" s="82"/>
      <c r="C92" s="29"/>
      <c r="D92" s="30"/>
      <c r="E92" s="30"/>
      <c r="F92" s="30"/>
      <c r="G92" s="30"/>
      <c r="H92" s="30"/>
      <c r="I92" s="82"/>
      <c r="J92" s="82"/>
      <c r="K92" s="32"/>
      <c r="L92" s="33"/>
    </row>
    <row r="93" spans="1:12" ht="15" outlineLevel="1">
      <c r="A93" s="34" t="s">
        <v>85</v>
      </c>
      <c r="B93" s="28"/>
      <c r="C93" s="29"/>
      <c r="D93" s="30"/>
      <c r="E93" s="30"/>
      <c r="F93" s="30"/>
      <c r="G93" s="30"/>
      <c r="H93" s="30"/>
      <c r="I93" s="28"/>
      <c r="J93" s="28"/>
      <c r="K93" s="83"/>
      <c r="L93" s="84"/>
    </row>
    <row r="94" spans="1:12" ht="15" outlineLevel="1">
      <c r="A94" s="27"/>
      <c r="B94" s="28"/>
      <c r="C94" s="29"/>
      <c r="D94" s="30"/>
      <c r="E94" s="30"/>
      <c r="F94" s="30"/>
      <c r="G94" s="30"/>
      <c r="H94" s="30"/>
      <c r="I94" s="28"/>
      <c r="J94" s="28"/>
      <c r="K94" s="85"/>
      <c r="L94" s="86"/>
    </row>
    <row r="95" spans="1:12" ht="15" outlineLevel="1">
      <c r="A95" s="34" t="s">
        <v>166</v>
      </c>
      <c r="B95" s="28"/>
      <c r="C95" s="29"/>
      <c r="D95" s="30"/>
      <c r="E95" s="30"/>
      <c r="F95" s="30"/>
      <c r="G95" s="30"/>
      <c r="H95" s="30"/>
      <c r="I95" s="28"/>
      <c r="J95" s="28"/>
      <c r="K95" s="32"/>
      <c r="L95" s="33"/>
    </row>
    <row r="96" spans="1:12" ht="15" outlineLevel="1">
      <c r="A96" s="34" t="s">
        <v>81</v>
      </c>
      <c r="B96" s="28"/>
      <c r="C96" s="29"/>
      <c r="D96" s="30"/>
      <c r="E96" s="30"/>
      <c r="F96" s="30"/>
      <c r="G96" s="30"/>
      <c r="H96" s="30"/>
      <c r="I96" s="28"/>
      <c r="J96" s="28"/>
      <c r="K96" s="32"/>
      <c r="L96" s="33"/>
    </row>
    <row r="97" spans="9:10" ht="13.5" outlineLevel="1">
      <c r="I97" s="2"/>
      <c r="J97" s="2"/>
    </row>
    <row r="98" spans="9:10" ht="13.5">
      <c r="I98" s="2"/>
      <c r="J98" s="2"/>
    </row>
    <row r="99" spans="9:10" ht="13.5">
      <c r="I99" s="2"/>
      <c r="J99" s="2"/>
    </row>
    <row r="100" spans="9:10" ht="13.5">
      <c r="I100" s="2"/>
      <c r="J100" s="2"/>
    </row>
    <row r="101" spans="2:10" ht="13.5">
      <c r="B101" s="13"/>
      <c r="I101" s="13"/>
      <c r="J101" s="13"/>
    </row>
    <row r="102" spans="2:10" ht="13.5">
      <c r="B102" s="13"/>
      <c r="I102" s="13"/>
      <c r="J102" s="13"/>
    </row>
    <row r="103" spans="9:12" ht="13.5">
      <c r="I103" s="2"/>
      <c r="J103" s="2"/>
      <c r="K103" s="7"/>
      <c r="L103" s="22"/>
    </row>
    <row r="104" spans="9:12" ht="13.5">
      <c r="I104" s="2"/>
      <c r="J104" s="2"/>
      <c r="K104" s="14"/>
      <c r="L104" s="23"/>
    </row>
    <row r="105" spans="9:10" ht="13.5">
      <c r="I105" s="2"/>
      <c r="J105" s="2"/>
    </row>
  </sheetData>
  <sheetProtection/>
  <mergeCells count="23">
    <mergeCell ref="A83:A84"/>
    <mergeCell ref="B83:B84"/>
    <mergeCell ref="A20:A21"/>
    <mergeCell ref="B10:L10"/>
    <mergeCell ref="B11:L11"/>
    <mergeCell ref="I7:L7"/>
    <mergeCell ref="I8:L8"/>
    <mergeCell ref="B56:B57"/>
    <mergeCell ref="J20:J21"/>
    <mergeCell ref="K20:K21"/>
    <mergeCell ref="I1:L1"/>
    <mergeCell ref="I2:L2"/>
    <mergeCell ref="I3:L3"/>
    <mergeCell ref="I4:L4"/>
    <mergeCell ref="I5:L5"/>
    <mergeCell ref="I6:L6"/>
    <mergeCell ref="L20:L21"/>
    <mergeCell ref="D20:E20"/>
    <mergeCell ref="F20:G20"/>
    <mergeCell ref="B20:B21"/>
    <mergeCell ref="C20:C21"/>
    <mergeCell ref="H20:H21"/>
    <mergeCell ref="I20:I21"/>
  </mergeCells>
  <printOptions/>
  <pageMargins left="0.11811023622047245" right="0" top="0" bottom="0" header="0.31496062992125984" footer="0.31496062992125984"/>
  <pageSetup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Морозова А</cp:lastModifiedBy>
  <cp:lastPrinted>2019-04-22T10:54:06Z</cp:lastPrinted>
  <dcterms:created xsi:type="dcterms:W3CDTF">1996-10-08T23:32:33Z</dcterms:created>
  <dcterms:modified xsi:type="dcterms:W3CDTF">2019-04-30T10:30:37Z</dcterms:modified>
  <cp:category/>
  <cp:version/>
  <cp:contentType/>
  <cp:contentStatus/>
</cp:coreProperties>
</file>