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620" windowHeight="11895"/>
  </bookViews>
  <sheets>
    <sheet name="2 полугодие г.Павлодар" sheetId="1" r:id="rId1"/>
    <sheet name="2 полугодие г.Экибастуз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Print_Titles" localSheetId="0">'2 полугодие г.Павлодар'!$A:$B,'2 полугодие г.Павлодар'!$16:$20</definedName>
    <definedName name="_xlnm.Print_Area" localSheetId="0">'2 полугодие г.Павлодар'!$A$1:$AT$102</definedName>
    <definedName name="_xlnm.Print_Area" localSheetId="1">'2 полугодие г.Экибастуз'!$A$1:$L$102</definedName>
  </definedNames>
  <calcPr calcId="145621"/>
</workbook>
</file>

<file path=xl/calcChain.xml><?xml version="1.0" encoding="utf-8"?>
<calcChain xmlns="http://schemas.openxmlformats.org/spreadsheetml/2006/main">
  <c r="H78" i="2" l="1"/>
  <c r="H77" i="2"/>
  <c r="H76" i="2"/>
  <c r="H71" i="2"/>
  <c r="H69" i="2"/>
  <c r="H68" i="2"/>
  <c r="H67" i="2"/>
  <c r="G66" i="2"/>
  <c r="H66" i="2" s="1"/>
  <c r="H65" i="2"/>
  <c r="H64" i="2"/>
  <c r="H63" i="2"/>
  <c r="G62" i="2"/>
  <c r="H62" i="2" s="1"/>
  <c r="G61" i="2"/>
  <c r="F61" i="2"/>
  <c r="G60" i="2"/>
  <c r="G70" i="2" s="1"/>
  <c r="G59" i="2"/>
  <c r="H59" i="2" s="1"/>
  <c r="G58" i="2"/>
  <c r="G57" i="2"/>
  <c r="G56" i="2"/>
  <c r="H56" i="2" s="1"/>
  <c r="G55" i="2"/>
  <c r="H55" i="2" s="1"/>
  <c r="H54" i="2"/>
  <c r="G53" i="2"/>
  <c r="H53" i="2" s="1"/>
  <c r="H52" i="2"/>
  <c r="G52" i="2"/>
  <c r="G51" i="2"/>
  <c r="H51" i="2" s="1"/>
  <c r="H50" i="2"/>
  <c r="G50" i="2"/>
  <c r="G49" i="2"/>
  <c r="H49" i="2" s="1"/>
  <c r="H48" i="2"/>
  <c r="G48" i="2"/>
  <c r="G47" i="2"/>
  <c r="H47" i="2" s="1"/>
  <c r="H46" i="2"/>
  <c r="G46" i="2"/>
  <c r="G45" i="2"/>
  <c r="H45" i="2" s="1"/>
  <c r="H44" i="2"/>
  <c r="G44" i="2"/>
  <c r="F42" i="2"/>
  <c r="G41" i="2"/>
  <c r="H41" i="2" s="1"/>
  <c r="G40" i="2"/>
  <c r="H40" i="2" s="1"/>
  <c r="G39" i="2"/>
  <c r="H39" i="2" s="1"/>
  <c r="F37" i="2"/>
  <c r="H36" i="2"/>
  <c r="G36" i="2"/>
  <c r="H35" i="2"/>
  <c r="G34" i="2"/>
  <c r="H34" i="2" s="1"/>
  <c r="G33" i="2"/>
  <c r="G85" i="2" s="1"/>
  <c r="F31" i="2"/>
  <c r="G30" i="2"/>
  <c r="G28" i="2" s="1"/>
  <c r="F28" i="2"/>
  <c r="G25" i="2"/>
  <c r="H25" i="2" s="1"/>
  <c r="F25" i="2"/>
  <c r="G24" i="2"/>
  <c r="F24" i="2"/>
  <c r="G22" i="2"/>
  <c r="F22" i="2"/>
  <c r="G20" i="2"/>
  <c r="H20" i="2" s="1"/>
  <c r="F20" i="2"/>
  <c r="AM89" i="1"/>
  <c r="AL89" i="1"/>
  <c r="AJ89" i="1"/>
  <c r="AI89" i="1"/>
  <c r="AB88" i="1"/>
  <c r="AN87" i="1"/>
  <c r="AB87" i="1"/>
  <c r="AP85" i="1"/>
  <c r="AO85" i="1"/>
  <c r="AD85" i="1"/>
  <c r="AC85" i="1"/>
  <c r="AJ84" i="1"/>
  <c r="AP84" i="1" s="1"/>
  <c r="AI84" i="1"/>
  <c r="AO84" i="1" s="1"/>
  <c r="AD84" i="1"/>
  <c r="AC84" i="1"/>
  <c r="AP83" i="1"/>
  <c r="AJ83" i="1"/>
  <c r="AI83" i="1"/>
  <c r="AO83" i="1" s="1"/>
  <c r="AD83" i="1"/>
  <c r="AC83" i="1"/>
  <c r="AJ82" i="1"/>
  <c r="AP82" i="1" s="1"/>
  <c r="AI82" i="1"/>
  <c r="AO82" i="1" s="1"/>
  <c r="AD82" i="1"/>
  <c r="AC82" i="1"/>
  <c r="AJ81" i="1"/>
  <c r="AP81" i="1" s="1"/>
  <c r="AI81" i="1"/>
  <c r="AO81" i="1" s="1"/>
  <c r="AD81" i="1"/>
  <c r="AC81" i="1"/>
  <c r="AJ80" i="1"/>
  <c r="AP80" i="1" s="1"/>
  <c r="AI80" i="1"/>
  <c r="AO80" i="1" s="1"/>
  <c r="AD80" i="1"/>
  <c r="AC80" i="1"/>
  <c r="AP79" i="1"/>
  <c r="AJ79" i="1"/>
  <c r="AI79" i="1"/>
  <c r="AO79" i="1" s="1"/>
  <c r="AD79" i="1"/>
  <c r="AC79" i="1"/>
  <c r="AJ78" i="1"/>
  <c r="AP78" i="1" s="1"/>
  <c r="AI78" i="1"/>
  <c r="AO78" i="1" s="1"/>
  <c r="AD78" i="1"/>
  <c r="AC78" i="1"/>
  <c r="AJ77" i="1"/>
  <c r="AP77" i="1" s="1"/>
  <c r="AI77" i="1"/>
  <c r="AO77" i="1" s="1"/>
  <c r="AG76" i="1"/>
  <c r="AF76" i="1"/>
  <c r="AE76" i="1"/>
  <c r="AD76" i="1"/>
  <c r="AC76" i="1"/>
  <c r="AB76" i="1"/>
  <c r="AG75" i="1"/>
  <c r="AF75" i="1"/>
  <c r="AE75" i="1"/>
  <c r="X75" i="1"/>
  <c r="AD75" i="1" s="1"/>
  <c r="W75" i="1"/>
  <c r="R75" i="1"/>
  <c r="AJ75" i="1" s="1"/>
  <c r="AP75" i="1" s="1"/>
  <c r="Q75" i="1"/>
  <c r="AI75" i="1" s="1"/>
  <c r="AO75" i="1" s="1"/>
  <c r="J75" i="1"/>
  <c r="D75" i="1"/>
  <c r="AG74" i="1"/>
  <c r="AF74" i="1"/>
  <c r="AE74" i="1"/>
  <c r="AD74" i="1"/>
  <c r="X74" i="1"/>
  <c r="W74" i="1"/>
  <c r="R74" i="1"/>
  <c r="AJ74" i="1" s="1"/>
  <c r="AP74" i="1" s="1"/>
  <c r="Q74" i="1"/>
  <c r="P74" i="1" s="1"/>
  <c r="J74" i="1"/>
  <c r="D74" i="1"/>
  <c r="X73" i="1"/>
  <c r="W73" i="1"/>
  <c r="R73" i="1"/>
  <c r="R71" i="1" s="1"/>
  <c r="Q73" i="1"/>
  <c r="P73" i="1" s="1"/>
  <c r="L73" i="1"/>
  <c r="K73" i="1"/>
  <c r="F73" i="1"/>
  <c r="F71" i="1" s="1"/>
  <c r="E73" i="1"/>
  <c r="D73" i="1"/>
  <c r="AD72" i="1"/>
  <c r="AC72" i="1"/>
  <c r="AB72" i="1"/>
  <c r="X71" i="1"/>
  <c r="Q71" i="1"/>
  <c r="L71" i="1"/>
  <c r="E71" i="1"/>
  <c r="D71" i="1" s="1"/>
  <c r="AA68" i="1"/>
  <c r="Z68" i="1"/>
  <c r="AF68" i="1" s="1"/>
  <c r="Y68" i="1"/>
  <c r="X68" i="1"/>
  <c r="X89" i="1" s="1"/>
  <c r="W68" i="1"/>
  <c r="U68" i="1"/>
  <c r="T68" i="1"/>
  <c r="S68" i="1"/>
  <c r="R68" i="1"/>
  <c r="Q68" i="1"/>
  <c r="O68" i="1"/>
  <c r="N68" i="1"/>
  <c r="M68" i="1"/>
  <c r="L68" i="1"/>
  <c r="K68" i="1"/>
  <c r="I68" i="1"/>
  <c r="H68" i="1"/>
  <c r="G68" i="1"/>
  <c r="F68" i="1"/>
  <c r="E68" i="1"/>
  <c r="AA67" i="1"/>
  <c r="Z67" i="1"/>
  <c r="Y67" i="1"/>
  <c r="X67" i="1"/>
  <c r="X69" i="1" s="1"/>
  <c r="W67" i="1"/>
  <c r="U67" i="1"/>
  <c r="U69" i="1" s="1"/>
  <c r="T67" i="1"/>
  <c r="T69" i="1" s="1"/>
  <c r="S67" i="1"/>
  <c r="R67" i="1"/>
  <c r="R69" i="1" s="1"/>
  <c r="Q67" i="1"/>
  <c r="P66" i="1"/>
  <c r="J66" i="1"/>
  <c r="D66" i="1"/>
  <c r="AA64" i="1"/>
  <c r="Z64" i="1"/>
  <c r="X64" i="1"/>
  <c r="W64" i="1"/>
  <c r="V64" i="1"/>
  <c r="P63" i="1"/>
  <c r="D63" i="1"/>
  <c r="AB63" i="1" s="1"/>
  <c r="AB62" i="1"/>
  <c r="P62" i="1"/>
  <c r="AH62" i="1" s="1"/>
  <c r="AN62" i="1" s="1"/>
  <c r="D62" i="1"/>
  <c r="P61" i="1"/>
  <c r="D61" i="1"/>
  <c r="AB61" i="1" s="1"/>
  <c r="P60" i="1"/>
  <c r="AH60" i="1" s="1"/>
  <c r="AN60" i="1" s="1"/>
  <c r="D60" i="1"/>
  <c r="AB60" i="1" s="1"/>
  <c r="P59" i="1"/>
  <c r="D59" i="1"/>
  <c r="AB59" i="1" s="1"/>
  <c r="AH58" i="1"/>
  <c r="AN58" i="1" s="1"/>
  <c r="AB58" i="1"/>
  <c r="P58" i="1"/>
  <c r="D58" i="1"/>
  <c r="P57" i="1"/>
  <c r="D57" i="1"/>
  <c r="AB57" i="1" s="1"/>
  <c r="P56" i="1"/>
  <c r="J56" i="1"/>
  <c r="D56" i="1"/>
  <c r="AB56" i="1" s="1"/>
  <c r="AM55" i="1"/>
  <c r="AL55" i="1"/>
  <c r="AK55" i="1"/>
  <c r="AH55" i="1"/>
  <c r="AN55" i="1" s="1"/>
  <c r="AG55" i="1"/>
  <c r="AF55" i="1"/>
  <c r="AE55" i="1"/>
  <c r="AB55" i="1"/>
  <c r="P55" i="1"/>
  <c r="K55" i="1"/>
  <c r="J55" i="1"/>
  <c r="E55" i="1"/>
  <c r="E53" i="1" s="1"/>
  <c r="D55" i="1"/>
  <c r="V53" i="1"/>
  <c r="I53" i="1"/>
  <c r="H53" i="1"/>
  <c r="H45" i="1" s="1"/>
  <c r="G53" i="1"/>
  <c r="F53" i="1"/>
  <c r="F45" i="1" s="1"/>
  <c r="AN52" i="1"/>
  <c r="AH52" i="1"/>
  <c r="P52" i="1"/>
  <c r="D52" i="1"/>
  <c r="AB52" i="1" s="1"/>
  <c r="P51" i="1"/>
  <c r="D51" i="1"/>
  <c r="AB51" i="1" s="1"/>
  <c r="AP50" i="1"/>
  <c r="AM50" i="1"/>
  <c r="AS50" i="1" s="1"/>
  <c r="AL50" i="1"/>
  <c r="AR50" i="1" s="1"/>
  <c r="AK50" i="1"/>
  <c r="AQ50" i="1" s="1"/>
  <c r="AJ50" i="1"/>
  <c r="AI50" i="1"/>
  <c r="AO50" i="1" s="1"/>
  <c r="AH50" i="1"/>
  <c r="AN50" i="1" s="1"/>
  <c r="AB49" i="1"/>
  <c r="P49" i="1"/>
  <c r="AH49" i="1" s="1"/>
  <c r="AN49" i="1" s="1"/>
  <c r="J49" i="1"/>
  <c r="D49" i="1"/>
  <c r="P48" i="1"/>
  <c r="J48" i="1"/>
  <c r="D48" i="1"/>
  <c r="AB48" i="1" s="1"/>
  <c r="AB47" i="1"/>
  <c r="P47" i="1"/>
  <c r="AH47" i="1" s="1"/>
  <c r="AN47" i="1" s="1"/>
  <c r="D47" i="1"/>
  <c r="V45" i="1"/>
  <c r="I45" i="1"/>
  <c r="G45" i="1"/>
  <c r="E45" i="1"/>
  <c r="P44" i="1"/>
  <c r="J44" i="1"/>
  <c r="D44" i="1"/>
  <c r="AB44" i="1" s="1"/>
  <c r="AB43" i="1"/>
  <c r="P43" i="1"/>
  <c r="P41" i="1" s="1"/>
  <c r="AH41" i="1" s="1"/>
  <c r="D43" i="1"/>
  <c r="AG42" i="1"/>
  <c r="AF42" i="1"/>
  <c r="AE42" i="1"/>
  <c r="AD42" i="1"/>
  <c r="AC42" i="1"/>
  <c r="V41" i="1"/>
  <c r="I41" i="1"/>
  <c r="H41" i="1"/>
  <c r="G41" i="1"/>
  <c r="F41" i="1"/>
  <c r="E41" i="1"/>
  <c r="D41" i="1"/>
  <c r="AB41" i="1" s="1"/>
  <c r="P40" i="1"/>
  <c r="AH40" i="1" s="1"/>
  <c r="AN40" i="1" s="1"/>
  <c r="J40" i="1"/>
  <c r="D40" i="1"/>
  <c r="AB40" i="1" s="1"/>
  <c r="P39" i="1"/>
  <c r="J39" i="1"/>
  <c r="D39" i="1"/>
  <c r="AB39" i="1" s="1"/>
  <c r="P38" i="1"/>
  <c r="P88" i="1" s="1"/>
  <c r="J38" i="1"/>
  <c r="J88" i="1" s="1"/>
  <c r="D38" i="1"/>
  <c r="AB38" i="1" s="1"/>
  <c r="V36" i="1"/>
  <c r="P36" i="1"/>
  <c r="AH36" i="1" s="1"/>
  <c r="O36" i="1"/>
  <c r="N36" i="1"/>
  <c r="M36" i="1"/>
  <c r="L36" i="1"/>
  <c r="K36" i="1"/>
  <c r="I36" i="1"/>
  <c r="H36" i="1"/>
  <c r="G36" i="1"/>
  <c r="F36" i="1"/>
  <c r="E36" i="1"/>
  <c r="D36" i="1"/>
  <c r="AH35" i="1"/>
  <c r="P35" i="1"/>
  <c r="J35" i="1"/>
  <c r="D35" i="1"/>
  <c r="AB35" i="1" s="1"/>
  <c r="P34" i="1"/>
  <c r="J34" i="1"/>
  <c r="D34" i="1"/>
  <c r="AB34" i="1" s="1"/>
  <c r="V32" i="1"/>
  <c r="P32" i="1"/>
  <c r="O32" i="1"/>
  <c r="N32" i="1"/>
  <c r="M32" i="1"/>
  <c r="L32" i="1"/>
  <c r="K32" i="1"/>
  <c r="I32" i="1"/>
  <c r="I30" i="1" s="1"/>
  <c r="H32" i="1"/>
  <c r="G32" i="1"/>
  <c r="F32" i="1"/>
  <c r="F30" i="1" s="1"/>
  <c r="E32" i="1"/>
  <c r="D32" i="1" s="1"/>
  <c r="AB32" i="1" s="1"/>
  <c r="G30" i="1"/>
  <c r="E30" i="1"/>
  <c r="AM29" i="1"/>
  <c r="AL29" i="1"/>
  <c r="AK29" i="1"/>
  <c r="AC29" i="1"/>
  <c r="R29" i="1"/>
  <c r="P29" i="1" s="1"/>
  <c r="AH29" i="1" s="1"/>
  <c r="Q29" i="1"/>
  <c r="AI29" i="1" s="1"/>
  <c r="L29" i="1"/>
  <c r="K29" i="1"/>
  <c r="F29" i="1"/>
  <c r="AD29" i="1" s="1"/>
  <c r="E29" i="1"/>
  <c r="D29" i="1" s="1"/>
  <c r="AB29" i="1" s="1"/>
  <c r="AM28" i="1"/>
  <c r="AJ28" i="1"/>
  <c r="AI28" i="1"/>
  <c r="AF28" i="1"/>
  <c r="AE28" i="1"/>
  <c r="T28" i="1"/>
  <c r="AL28" i="1" s="1"/>
  <c r="AR28" i="1" s="1"/>
  <c r="S28" i="1"/>
  <c r="AK28" i="1" s="1"/>
  <c r="AQ28" i="1" s="1"/>
  <c r="J28" i="1"/>
  <c r="D28" i="1"/>
  <c r="AB28" i="1" s="1"/>
  <c r="AL27" i="1"/>
  <c r="AK27" i="1"/>
  <c r="AJ27" i="1"/>
  <c r="AI27" i="1"/>
  <c r="AG27" i="1"/>
  <c r="U27" i="1"/>
  <c r="AM27" i="1" s="1"/>
  <c r="J27" i="1"/>
  <c r="D27" i="1"/>
  <c r="AB27" i="1" s="1"/>
  <c r="AM26" i="1"/>
  <c r="AL26" i="1"/>
  <c r="AK26" i="1"/>
  <c r="AD26" i="1"/>
  <c r="AC26" i="1"/>
  <c r="R26" i="1"/>
  <c r="AJ26" i="1" s="1"/>
  <c r="Q26" i="1"/>
  <c r="AI26" i="1" s="1"/>
  <c r="J26" i="1"/>
  <c r="D26" i="1"/>
  <c r="AB26" i="1" s="1"/>
  <c r="AF24" i="1"/>
  <c r="T24" i="1"/>
  <c r="T22" i="1" s="1"/>
  <c r="AL22" i="1" s="1"/>
  <c r="AR22" i="1" s="1"/>
  <c r="Q24" i="1"/>
  <c r="Q22" i="1" s="1"/>
  <c r="AI22" i="1" s="1"/>
  <c r="O24" i="1"/>
  <c r="N24" i="1"/>
  <c r="M24" i="1"/>
  <c r="M22" i="1" s="1"/>
  <c r="L24" i="1"/>
  <c r="L22" i="1" s="1"/>
  <c r="I24" i="1"/>
  <c r="AG24" i="1" s="1"/>
  <c r="H24" i="1"/>
  <c r="G24" i="1"/>
  <c r="AE24" i="1" s="1"/>
  <c r="F24" i="1"/>
  <c r="AD24" i="1" s="1"/>
  <c r="E24" i="1"/>
  <c r="AC24" i="1" s="1"/>
  <c r="O22" i="1"/>
  <c r="N22" i="1"/>
  <c r="I22" i="1"/>
  <c r="AG22" i="1" s="1"/>
  <c r="H22" i="1"/>
  <c r="AF22" i="1" s="1"/>
  <c r="E22" i="1"/>
  <c r="AC22" i="1" s="1"/>
  <c r="P71" i="1" l="1"/>
  <c r="G22" i="1"/>
  <c r="AE22" i="1" s="1"/>
  <c r="H30" i="1"/>
  <c r="AF30" i="1" s="1"/>
  <c r="AF89" i="1" s="1"/>
  <c r="AN35" i="1"/>
  <c r="D53" i="1"/>
  <c r="AL68" i="1"/>
  <c r="AR68" i="1" s="1"/>
  <c r="AE68" i="1"/>
  <c r="Z89" i="1"/>
  <c r="H30" i="2"/>
  <c r="G37" i="2"/>
  <c r="H37" i="2" s="1"/>
  <c r="D24" i="1"/>
  <c r="G64" i="1"/>
  <c r="G67" i="1" s="1"/>
  <c r="G69" i="1" s="1"/>
  <c r="AE69" i="1" s="1"/>
  <c r="F64" i="1"/>
  <c r="F67" i="1" s="1"/>
  <c r="F69" i="1" s="1"/>
  <c r="AB36" i="1"/>
  <c r="AH38" i="1"/>
  <c r="AH43" i="1"/>
  <c r="AN43" i="1" s="1"/>
  <c r="AJ68" i="1"/>
  <c r="AP68" i="1" s="1"/>
  <c r="AI68" i="1"/>
  <c r="AO68" i="1" s="1"/>
  <c r="AM68" i="1"/>
  <c r="AS68" i="1" s="1"/>
  <c r="H24" i="2"/>
  <c r="F26" i="2"/>
  <c r="F57" i="2" s="1"/>
  <c r="H61" i="2"/>
  <c r="F22" i="1"/>
  <c r="AD22" i="1" s="1"/>
  <c r="J32" i="1"/>
  <c r="AN32" i="1" s="1"/>
  <c r="AH32" i="1"/>
  <c r="J36" i="1"/>
  <c r="AN36" i="1" s="1"/>
  <c r="D45" i="1"/>
  <c r="H22" i="2"/>
  <c r="F60" i="2"/>
  <c r="H57" i="2"/>
  <c r="H28" i="2"/>
  <c r="G31" i="2"/>
  <c r="H33" i="2"/>
  <c r="G42" i="2"/>
  <c r="H42" i="2" s="1"/>
  <c r="AP26" i="1"/>
  <c r="AM24" i="1"/>
  <c r="AS24" i="1" s="1"/>
  <c r="AS27" i="1"/>
  <c r="P26" i="1"/>
  <c r="S24" i="1"/>
  <c r="S22" i="1" s="1"/>
  <c r="AK22" i="1" s="1"/>
  <c r="AQ22" i="1" s="1"/>
  <c r="P28" i="1"/>
  <c r="AH28" i="1" s="1"/>
  <c r="AN28" i="1" s="1"/>
  <c r="AO29" i="1"/>
  <c r="AJ29" i="1"/>
  <c r="AP29" i="1" s="1"/>
  <c r="I64" i="1"/>
  <c r="I67" i="1" s="1"/>
  <c r="AG30" i="1"/>
  <c r="AO26" i="1"/>
  <c r="AI24" i="1"/>
  <c r="J29" i="1"/>
  <c r="J24" i="1" s="1"/>
  <c r="J22" i="1" s="1"/>
  <c r="K24" i="1"/>
  <c r="K22" i="1" s="1"/>
  <c r="AO22" i="1" s="1"/>
  <c r="AL24" i="1"/>
  <c r="AR24" i="1" s="1"/>
  <c r="P27" i="1"/>
  <c r="AH27" i="1" s="1"/>
  <c r="AN27" i="1" s="1"/>
  <c r="U24" i="1"/>
  <c r="U22" i="1" s="1"/>
  <c r="AM22" i="1" s="1"/>
  <c r="AS22" i="1" s="1"/>
  <c r="AK24" i="1"/>
  <c r="AQ24" i="1" s="1"/>
  <c r="E64" i="1"/>
  <c r="E67" i="1" s="1"/>
  <c r="AC30" i="1"/>
  <c r="D30" i="1"/>
  <c r="R24" i="1"/>
  <c r="R22" i="1" s="1"/>
  <c r="AJ22" i="1" s="1"/>
  <c r="AP22" i="1" s="1"/>
  <c r="AD30" i="1"/>
  <c r="H64" i="1"/>
  <c r="H67" i="1" s="1"/>
  <c r="H69" i="1" s="1"/>
  <c r="AH44" i="1"/>
  <c r="AN44" i="1" s="1"/>
  <c r="AB45" i="1"/>
  <c r="AH51" i="1"/>
  <c r="AN51" i="1" s="1"/>
  <c r="AH57" i="1"/>
  <c r="AN57" i="1" s="1"/>
  <c r="AH34" i="1"/>
  <c r="AN34" i="1" s="1"/>
  <c r="AH39" i="1"/>
  <c r="AN39" i="1" s="1"/>
  <c r="AH48" i="1"/>
  <c r="AN48" i="1" s="1"/>
  <c r="AD64" i="1"/>
  <c r="P53" i="1"/>
  <c r="AB53" i="1"/>
  <c r="AH56" i="1"/>
  <c r="AN56" i="1" s="1"/>
  <c r="AH59" i="1"/>
  <c r="AN59" i="1" s="1"/>
  <c r="AH66" i="1"/>
  <c r="AN66" i="1" s="1"/>
  <c r="AE67" i="1"/>
  <c r="AD69" i="1"/>
  <c r="AI74" i="1"/>
  <c r="AO74" i="1" s="1"/>
  <c r="P75" i="1"/>
  <c r="AH61" i="1"/>
  <c r="AN61" i="1" s="1"/>
  <c r="Q69" i="1"/>
  <c r="P67" i="1"/>
  <c r="J68" i="1"/>
  <c r="K70" i="1" s="1"/>
  <c r="O70" i="1"/>
  <c r="V73" i="1"/>
  <c r="W71" i="1"/>
  <c r="AH63" i="1"/>
  <c r="AN63" i="1" s="1"/>
  <c r="AF64" i="1"/>
  <c r="AA69" i="1"/>
  <c r="AC74" i="1"/>
  <c r="V74" i="1"/>
  <c r="AB74" i="1" s="1"/>
  <c r="AG64" i="1"/>
  <c r="AD67" i="1"/>
  <c r="M70" i="1"/>
  <c r="V68" i="1"/>
  <c r="W89" i="1"/>
  <c r="AC68" i="1"/>
  <c r="AA89" i="1"/>
  <c r="AG68" i="1"/>
  <c r="AI73" i="1"/>
  <c r="AH74" i="1"/>
  <c r="AN74" i="1" s="1"/>
  <c r="AC64" i="1"/>
  <c r="D68" i="1"/>
  <c r="I70" i="1" s="1"/>
  <c r="AK68" i="1"/>
  <c r="AQ68" i="1" s="1"/>
  <c r="AC75" i="1"/>
  <c r="V75" i="1"/>
  <c r="AB75" i="1" s="1"/>
  <c r="W69" i="1"/>
  <c r="V67" i="1"/>
  <c r="P68" i="1"/>
  <c r="U70" i="1" s="1"/>
  <c r="J73" i="1"/>
  <c r="K71" i="1"/>
  <c r="J71" i="1" s="1"/>
  <c r="AJ73" i="1"/>
  <c r="Z69" i="1"/>
  <c r="AD68" i="1"/>
  <c r="G70" i="1" l="1"/>
  <c r="AF67" i="1"/>
  <c r="AH88" i="1"/>
  <c r="AN88" i="1" s="1"/>
  <c r="AN38" i="1"/>
  <c r="D22" i="1"/>
  <c r="AB22" i="1" s="1"/>
  <c r="AB24" i="1"/>
  <c r="H60" i="2"/>
  <c r="F70" i="2"/>
  <c r="H70" i="2" s="1"/>
  <c r="H31" i="2"/>
  <c r="G26" i="2"/>
  <c r="H26" i="2" s="1"/>
  <c r="U62" i="1"/>
  <c r="U60" i="1"/>
  <c r="U58" i="1"/>
  <c r="U38" i="1"/>
  <c r="U52" i="1"/>
  <c r="U49" i="1"/>
  <c r="U43" i="1"/>
  <c r="U40" i="1"/>
  <c r="U35" i="1"/>
  <c r="U47" i="1"/>
  <c r="U48" i="1"/>
  <c r="U59" i="1"/>
  <c r="U44" i="1"/>
  <c r="U51" i="1"/>
  <c r="U56" i="1"/>
  <c r="U63" i="1"/>
  <c r="U66" i="1"/>
  <c r="U57" i="1"/>
  <c r="U34" i="1"/>
  <c r="U39" i="1"/>
  <c r="U61" i="1"/>
  <c r="AB68" i="1"/>
  <c r="X70" i="1"/>
  <c r="Z70" i="1"/>
  <c r="D64" i="1"/>
  <c r="AB30" i="1"/>
  <c r="AB89" i="1" s="1"/>
  <c r="AG89" i="1"/>
  <c r="AN29" i="1"/>
  <c r="V65" i="1"/>
  <c r="AO73" i="1"/>
  <c r="AI71" i="1"/>
  <c r="M63" i="1"/>
  <c r="M59" i="1"/>
  <c r="M61" i="1"/>
  <c r="M62" i="1"/>
  <c r="M57" i="1"/>
  <c r="M51" i="1"/>
  <c r="M60" i="1"/>
  <c r="M58" i="1"/>
  <c r="M47" i="1"/>
  <c r="M52" i="1"/>
  <c r="M43" i="1"/>
  <c r="M41" i="1" s="1"/>
  <c r="M53" i="1"/>
  <c r="O61" i="1"/>
  <c r="O63" i="1"/>
  <c r="O59" i="1"/>
  <c r="O62" i="1"/>
  <c r="O60" i="1"/>
  <c r="O58" i="1"/>
  <c r="O57" i="1"/>
  <c r="O51" i="1"/>
  <c r="O52" i="1"/>
  <c r="O43" i="1"/>
  <c r="O41" i="1" s="1"/>
  <c r="O53" i="1"/>
  <c r="O47" i="1"/>
  <c r="AC89" i="1"/>
  <c r="AO24" i="1"/>
  <c r="I69" i="1"/>
  <c r="AG69" i="1" s="1"/>
  <c r="AG67" i="1"/>
  <c r="AH68" i="1"/>
  <c r="AN68" i="1" s="1"/>
  <c r="T70" i="1"/>
  <c r="R70" i="1"/>
  <c r="AP73" i="1"/>
  <c r="AJ71" i="1"/>
  <c r="AP71" i="1" s="1"/>
  <c r="D69" i="1"/>
  <c r="AB69" i="1" s="1"/>
  <c r="H70" i="1"/>
  <c r="F70" i="1"/>
  <c r="K61" i="1"/>
  <c r="K63" i="1"/>
  <c r="K59" i="1"/>
  <c r="K58" i="1"/>
  <c r="K62" i="1"/>
  <c r="K60" i="1"/>
  <c r="K57" i="1"/>
  <c r="K51" i="1"/>
  <c r="K53" i="1"/>
  <c r="K47" i="1"/>
  <c r="K52" i="1"/>
  <c r="K43" i="1"/>
  <c r="K41" i="1" s="1"/>
  <c r="AH53" i="1"/>
  <c r="R53" i="1"/>
  <c r="U53" i="1"/>
  <c r="AC67" i="1"/>
  <c r="E69" i="1"/>
  <c r="AC69" i="1" s="1"/>
  <c r="AH26" i="1"/>
  <c r="P24" i="1"/>
  <c r="P22" i="1" s="1"/>
  <c r="AH22" i="1" s="1"/>
  <c r="AN22" i="1" s="1"/>
  <c r="AF69" i="1"/>
  <c r="Q70" i="1"/>
  <c r="E70" i="1"/>
  <c r="AA70" i="1"/>
  <c r="W70" i="1"/>
  <c r="AH73" i="1"/>
  <c r="AN73" i="1" s="1"/>
  <c r="V71" i="1"/>
  <c r="J69" i="1"/>
  <c r="L70" i="1"/>
  <c r="N70" i="1"/>
  <c r="J70" i="1" s="1"/>
  <c r="AH75" i="1"/>
  <c r="AN75" i="1" s="1"/>
  <c r="P45" i="1"/>
  <c r="P30" i="1" s="1"/>
  <c r="AD89" i="1"/>
  <c r="AJ24" i="1"/>
  <c r="AP24" i="1" s="1"/>
  <c r="S70" i="1"/>
  <c r="S53" i="1" s="1"/>
  <c r="Y70" i="1"/>
  <c r="P70" i="1" l="1"/>
  <c r="Q58" i="1"/>
  <c r="Q62" i="1"/>
  <c r="AI70" i="1"/>
  <c r="AO70" i="1" s="1"/>
  <c r="Q60" i="1"/>
  <c r="Q55" i="1"/>
  <c r="Q47" i="1"/>
  <c r="Q35" i="1"/>
  <c r="Q52" i="1"/>
  <c r="Q49" i="1"/>
  <c r="Q43" i="1"/>
  <c r="Q40" i="1"/>
  <c r="Q38" i="1"/>
  <c r="Q57" i="1"/>
  <c r="Q39" i="1"/>
  <c r="Q56" i="1"/>
  <c r="Q61" i="1"/>
  <c r="Q48" i="1"/>
  <c r="Q59" i="1"/>
  <c r="Q44" i="1"/>
  <c r="Q51" i="1"/>
  <c r="Q34" i="1"/>
  <c r="Q63" i="1"/>
  <c r="Q66" i="1"/>
  <c r="AL70" i="1"/>
  <c r="AR70" i="1" s="1"/>
  <c r="T59" i="1"/>
  <c r="AL59" i="1" s="1"/>
  <c r="T66" i="1"/>
  <c r="T51" i="1"/>
  <c r="T44" i="1"/>
  <c r="T62" i="1"/>
  <c r="AL62" i="1" s="1"/>
  <c r="T47" i="1"/>
  <c r="T52" i="1"/>
  <c r="AL52" i="1" s="1"/>
  <c r="T35" i="1"/>
  <c r="T57" i="1"/>
  <c r="AL57" i="1" s="1"/>
  <c r="T40" i="1"/>
  <c r="T63" i="1"/>
  <c r="T60" i="1"/>
  <c r="T39" i="1"/>
  <c r="T43" i="1"/>
  <c r="T38" i="1"/>
  <c r="T61" i="1"/>
  <c r="T48" i="1"/>
  <c r="T34" i="1"/>
  <c r="T56" i="1"/>
  <c r="AL56" i="1" s="1"/>
  <c r="AR56" i="1" s="1"/>
  <c r="T49" i="1"/>
  <c r="T58" i="1"/>
  <c r="AO71" i="1"/>
  <c r="AH71" i="1"/>
  <c r="AN71" i="1" s="1"/>
  <c r="AF70" i="1"/>
  <c r="Z66" i="1"/>
  <c r="Z59" i="1"/>
  <c r="AF59" i="1" s="1"/>
  <c r="Z63" i="1"/>
  <c r="AF63" i="1" s="1"/>
  <c r="Z61" i="1"/>
  <c r="AF61" i="1" s="1"/>
  <c r="Z58" i="1"/>
  <c r="AF58" i="1" s="1"/>
  <c r="Z57" i="1"/>
  <c r="AF57" i="1" s="1"/>
  <c r="Z51" i="1"/>
  <c r="AF51" i="1" s="1"/>
  <c r="Z62" i="1"/>
  <c r="AF62" i="1" s="1"/>
  <c r="Z60" i="1"/>
  <c r="AF60" i="1" s="1"/>
  <c r="Z56" i="1"/>
  <c r="AF56" i="1" s="1"/>
  <c r="Z48" i="1"/>
  <c r="AF48" i="1" s="1"/>
  <c r="Z44" i="1"/>
  <c r="AF44" i="1" s="1"/>
  <c r="Z39" i="1"/>
  <c r="AF39" i="1" s="1"/>
  <c r="Z47" i="1"/>
  <c r="Z38" i="1"/>
  <c r="Z34" i="1"/>
  <c r="Z35" i="1"/>
  <c r="AF35" i="1" s="1"/>
  <c r="Z52" i="1"/>
  <c r="AF52" i="1" s="1"/>
  <c r="Z49" i="1"/>
  <c r="AF49" i="1" s="1"/>
  <c r="Z43" i="1"/>
  <c r="Z40" i="1"/>
  <c r="AF40" i="1" s="1"/>
  <c r="Z53" i="1"/>
  <c r="AF53" i="1" s="1"/>
  <c r="U36" i="1"/>
  <c r="L62" i="1"/>
  <c r="L58" i="1"/>
  <c r="L60" i="1"/>
  <c r="L61" i="1"/>
  <c r="L59" i="1"/>
  <c r="L63" i="1"/>
  <c r="L53" i="1"/>
  <c r="L52" i="1"/>
  <c r="L47" i="1"/>
  <c r="L43" i="1"/>
  <c r="L41" i="1" s="1"/>
  <c r="L57" i="1"/>
  <c r="L51" i="1"/>
  <c r="W63" i="1"/>
  <c r="AC63" i="1" s="1"/>
  <c r="AC70" i="1"/>
  <c r="W66" i="1"/>
  <c r="W60" i="1"/>
  <c r="AC60" i="1" s="1"/>
  <c r="W62" i="1"/>
  <c r="AC62" i="1" s="1"/>
  <c r="W58" i="1"/>
  <c r="AC58" i="1" s="1"/>
  <c r="W59" i="1"/>
  <c r="AC59" i="1" s="1"/>
  <c r="W57" i="1"/>
  <c r="AC57" i="1" s="1"/>
  <c r="W52" i="1"/>
  <c r="AC52" i="1" s="1"/>
  <c r="W47" i="1"/>
  <c r="W43" i="1"/>
  <c r="V70" i="1"/>
  <c r="W61" i="1"/>
  <c r="AC61" i="1" s="1"/>
  <c r="W49" i="1"/>
  <c r="AC49" i="1" s="1"/>
  <c r="W40" i="1"/>
  <c r="AC40" i="1" s="1"/>
  <c r="W51" i="1"/>
  <c r="AC51" i="1" s="1"/>
  <c r="W44" i="1"/>
  <c r="AC44" i="1" s="1"/>
  <c r="W34" i="1"/>
  <c r="W53" i="1"/>
  <c r="AC53" i="1" s="1"/>
  <c r="W35" i="1"/>
  <c r="AC35" i="1" s="1"/>
  <c r="W48" i="1"/>
  <c r="AC48" i="1" s="1"/>
  <c r="W39" i="1"/>
  <c r="AC39" i="1" s="1"/>
  <c r="W56" i="1"/>
  <c r="AC56" i="1" s="1"/>
  <c r="W55" i="1"/>
  <c r="AC55" i="1" s="1"/>
  <c r="W38" i="1"/>
  <c r="T53" i="1"/>
  <c r="AL53" i="1" s="1"/>
  <c r="AD70" i="1"/>
  <c r="X66" i="1"/>
  <c r="X61" i="1"/>
  <c r="AD61" i="1" s="1"/>
  <c r="X59" i="1"/>
  <c r="AD59" i="1" s="1"/>
  <c r="X60" i="1"/>
  <c r="AD60" i="1" s="1"/>
  <c r="X58" i="1"/>
  <c r="AD58" i="1" s="1"/>
  <c r="X56" i="1"/>
  <c r="AD56" i="1" s="1"/>
  <c r="X55" i="1"/>
  <c r="AD55" i="1" s="1"/>
  <c r="X48" i="1"/>
  <c r="AD48" i="1" s="1"/>
  <c r="X44" i="1"/>
  <c r="AD44" i="1" s="1"/>
  <c r="X39" i="1"/>
  <c r="AD39" i="1" s="1"/>
  <c r="X63" i="1"/>
  <c r="AD63" i="1" s="1"/>
  <c r="X62" i="1"/>
  <c r="AD62" i="1" s="1"/>
  <c r="X57" i="1"/>
  <c r="AD57" i="1" s="1"/>
  <c r="X51" i="1"/>
  <c r="AD51" i="1" s="1"/>
  <c r="X52" i="1"/>
  <c r="AD52" i="1" s="1"/>
  <c r="X49" i="1"/>
  <c r="AD49" i="1" s="1"/>
  <c r="X43" i="1"/>
  <c r="X40" i="1"/>
  <c r="AD40" i="1" s="1"/>
  <c r="X35" i="1"/>
  <c r="AD35" i="1" s="1"/>
  <c r="X47" i="1"/>
  <c r="X38" i="1"/>
  <c r="X34" i="1"/>
  <c r="X53" i="1"/>
  <c r="AD53" i="1" s="1"/>
  <c r="U32" i="1"/>
  <c r="U41" i="1"/>
  <c r="Y63" i="1"/>
  <c r="AE63" i="1" s="1"/>
  <c r="Y62" i="1"/>
  <c r="AE62" i="1" s="1"/>
  <c r="Y58" i="1"/>
  <c r="AE58" i="1" s="1"/>
  <c r="Y60" i="1"/>
  <c r="AE60" i="1" s="1"/>
  <c r="AE70" i="1"/>
  <c r="Y56" i="1"/>
  <c r="AE56" i="1" s="1"/>
  <c r="Y66" i="1"/>
  <c r="Y49" i="1"/>
  <c r="AE49" i="1" s="1"/>
  <c r="Y40" i="1"/>
  <c r="AE40" i="1" s="1"/>
  <c r="Y61" i="1"/>
  <c r="AE61" i="1" s="1"/>
  <c r="Y57" i="1"/>
  <c r="AE57" i="1" s="1"/>
  <c r="Y59" i="1"/>
  <c r="AE59" i="1" s="1"/>
  <c r="Y52" i="1"/>
  <c r="AE52" i="1" s="1"/>
  <c r="Y47" i="1"/>
  <c r="Y43" i="1"/>
  <c r="Y38" i="1"/>
  <c r="Y53" i="1"/>
  <c r="AE53" i="1" s="1"/>
  <c r="Y48" i="1"/>
  <c r="AE48" i="1" s="1"/>
  <c r="Y39" i="1"/>
  <c r="AE39" i="1" s="1"/>
  <c r="Y34" i="1"/>
  <c r="Y51" i="1"/>
  <c r="AE51" i="1" s="1"/>
  <c r="Y44" i="1"/>
  <c r="AE44" i="1" s="1"/>
  <c r="Y35" i="1"/>
  <c r="AE35" i="1" s="1"/>
  <c r="AA63" i="1"/>
  <c r="AG63" i="1" s="1"/>
  <c r="AA60" i="1"/>
  <c r="AG60" i="1" s="1"/>
  <c r="AG70" i="1"/>
  <c r="AA66" i="1"/>
  <c r="AM66" i="1" s="1"/>
  <c r="AS66" i="1" s="1"/>
  <c r="AA62" i="1"/>
  <c r="AG62" i="1" s="1"/>
  <c r="AA58" i="1"/>
  <c r="AG58" i="1" s="1"/>
  <c r="AA57" i="1"/>
  <c r="AG57" i="1" s="1"/>
  <c r="AA61" i="1"/>
  <c r="AG61" i="1" s="1"/>
  <c r="AA52" i="1"/>
  <c r="AG52" i="1" s="1"/>
  <c r="AA47" i="1"/>
  <c r="AM47" i="1" s="1"/>
  <c r="AA43" i="1"/>
  <c r="AA59" i="1"/>
  <c r="AG59" i="1" s="1"/>
  <c r="AA49" i="1"/>
  <c r="AG49" i="1" s="1"/>
  <c r="AA40" i="1"/>
  <c r="AG40" i="1" s="1"/>
  <c r="AA48" i="1"/>
  <c r="AG48" i="1" s="1"/>
  <c r="AA39" i="1"/>
  <c r="AG39" i="1" s="1"/>
  <c r="AA38" i="1"/>
  <c r="AM38" i="1" s="1"/>
  <c r="AS38" i="1" s="1"/>
  <c r="AA34" i="1"/>
  <c r="AM34" i="1" s="1"/>
  <c r="AS34" i="1" s="1"/>
  <c r="AA35" i="1"/>
  <c r="AG35" i="1" s="1"/>
  <c r="AA56" i="1"/>
  <c r="AG56" i="1" s="1"/>
  <c r="AA51" i="1"/>
  <c r="AG51" i="1" s="1"/>
  <c r="AA44" i="1"/>
  <c r="AG44" i="1" s="1"/>
  <c r="AA53" i="1"/>
  <c r="AG53" i="1" s="1"/>
  <c r="P64" i="1"/>
  <c r="P65" i="1" s="1"/>
  <c r="AH30" i="1"/>
  <c r="K45" i="1"/>
  <c r="Y65" i="1"/>
  <c r="AE65" i="1" s="1"/>
  <c r="AA65" i="1"/>
  <c r="AG65" i="1" s="1"/>
  <c r="W65" i="1"/>
  <c r="AC65" i="1" s="1"/>
  <c r="Z65" i="1"/>
  <c r="AF65" i="1" s="1"/>
  <c r="AB65" i="1"/>
  <c r="X65" i="1"/>
  <c r="AD65" i="1" s="1"/>
  <c r="AM51" i="1"/>
  <c r="AS51" i="1" s="1"/>
  <c r="U45" i="1"/>
  <c r="AM49" i="1"/>
  <c r="AS49" i="1" s="1"/>
  <c r="AM70" i="1"/>
  <c r="AS70" i="1" s="1"/>
  <c r="AK70" i="1"/>
  <c r="AQ70" i="1" s="1"/>
  <c r="S62" i="1"/>
  <c r="S60" i="1"/>
  <c r="AK60" i="1" s="1"/>
  <c r="AQ60" i="1" s="1"/>
  <c r="S58" i="1"/>
  <c r="AK58" i="1" s="1"/>
  <c r="AQ58" i="1" s="1"/>
  <c r="S47" i="1"/>
  <c r="S35" i="1"/>
  <c r="AK35" i="1" s="1"/>
  <c r="S38" i="1"/>
  <c r="S52" i="1"/>
  <c r="AK52" i="1" s="1"/>
  <c r="AQ52" i="1" s="1"/>
  <c r="S49" i="1"/>
  <c r="AK49" i="1" s="1"/>
  <c r="AQ49" i="1" s="1"/>
  <c r="S43" i="1"/>
  <c r="S40" i="1"/>
  <c r="S63" i="1"/>
  <c r="AK63" i="1" s="1"/>
  <c r="AQ63" i="1" s="1"/>
  <c r="S34" i="1"/>
  <c r="S39" i="1"/>
  <c r="AK39" i="1" s="1"/>
  <c r="AQ39" i="1" s="1"/>
  <c r="S66" i="1"/>
  <c r="S61" i="1"/>
  <c r="S57" i="1"/>
  <c r="S48" i="1"/>
  <c r="S59" i="1"/>
  <c r="AK59" i="1" s="1"/>
  <c r="AQ59" i="1" s="1"/>
  <c r="S56" i="1"/>
  <c r="S44" i="1"/>
  <c r="AK44" i="1" s="1"/>
  <c r="AQ44" i="1" s="1"/>
  <c r="S51" i="1"/>
  <c r="AK51" i="1" s="1"/>
  <c r="AQ51" i="1" s="1"/>
  <c r="D70" i="1"/>
  <c r="AN26" i="1"/>
  <c r="AH24" i="1"/>
  <c r="AN24" i="1" s="1"/>
  <c r="Q53" i="1"/>
  <c r="AI53" i="1" s="1"/>
  <c r="AO53" i="1" s="1"/>
  <c r="AN53" i="1"/>
  <c r="AH45" i="1"/>
  <c r="AJ70" i="1"/>
  <c r="AP70" i="1" s="1"/>
  <c r="R63" i="1"/>
  <c r="AJ63" i="1" s="1"/>
  <c r="AP63" i="1" s="1"/>
  <c r="R52" i="1"/>
  <c r="R47" i="1"/>
  <c r="R43" i="1"/>
  <c r="R59" i="1"/>
  <c r="AJ59" i="1" s="1"/>
  <c r="AP59" i="1" s="1"/>
  <c r="R56" i="1"/>
  <c r="AJ56" i="1" s="1"/>
  <c r="AP56" i="1" s="1"/>
  <c r="R48" i="1"/>
  <c r="AJ48" i="1" s="1"/>
  <c r="AP48" i="1" s="1"/>
  <c r="R39" i="1"/>
  <c r="AJ39" i="1" s="1"/>
  <c r="AP39" i="1" s="1"/>
  <c r="R35" i="1"/>
  <c r="AJ35" i="1" s="1"/>
  <c r="AP35" i="1" s="1"/>
  <c r="R51" i="1"/>
  <c r="AJ51" i="1" s="1"/>
  <c r="R44" i="1"/>
  <c r="AJ44" i="1" s="1"/>
  <c r="AP44" i="1" s="1"/>
  <c r="R38" i="1"/>
  <c r="R49" i="1"/>
  <c r="AJ49" i="1" s="1"/>
  <c r="AP49" i="1" s="1"/>
  <c r="R66" i="1"/>
  <c r="R61" i="1"/>
  <c r="AJ61" i="1" s="1"/>
  <c r="AP61" i="1" s="1"/>
  <c r="R58" i="1"/>
  <c r="R34" i="1"/>
  <c r="R57" i="1"/>
  <c r="R60" i="1"/>
  <c r="AJ60" i="1" s="1"/>
  <c r="AP60" i="1" s="1"/>
  <c r="R55" i="1"/>
  <c r="R62" i="1"/>
  <c r="AJ62" i="1" s="1"/>
  <c r="AP62" i="1" s="1"/>
  <c r="R40" i="1"/>
  <c r="AJ40" i="1" s="1"/>
  <c r="AP40" i="1" s="1"/>
  <c r="O45" i="1"/>
  <c r="O30" i="1" s="1"/>
  <c r="M45" i="1"/>
  <c r="M30" i="1" s="1"/>
  <c r="D67" i="1"/>
  <c r="AB67" i="1" s="1"/>
  <c r="AB64" i="1"/>
  <c r="AM61" i="1"/>
  <c r="AS61" i="1" s="1"/>
  <c r="AM44" i="1"/>
  <c r="AS44" i="1" s="1"/>
  <c r="AM35" i="1"/>
  <c r="AM52" i="1"/>
  <c r="AS52" i="1" s="1"/>
  <c r="N60" i="1"/>
  <c r="N62" i="1"/>
  <c r="N58" i="1"/>
  <c r="N59" i="1"/>
  <c r="N57" i="1"/>
  <c r="N53" i="1"/>
  <c r="N52" i="1"/>
  <c r="N47" i="1"/>
  <c r="N43" i="1"/>
  <c r="N41" i="1" s="1"/>
  <c r="N63" i="1"/>
  <c r="N61" i="1"/>
  <c r="N51" i="1"/>
  <c r="AR53" i="1" l="1"/>
  <c r="AK48" i="1"/>
  <c r="AQ48" i="1" s="1"/>
  <c r="AK62" i="1"/>
  <c r="AQ62" i="1" s="1"/>
  <c r="AM48" i="1"/>
  <c r="AS48" i="1" s="1"/>
  <c r="AI63" i="1"/>
  <c r="AO63" i="1" s="1"/>
  <c r="AI59" i="1"/>
  <c r="AO59" i="1" s="1"/>
  <c r="AI62" i="1"/>
  <c r="AO62" i="1" s="1"/>
  <c r="AM62" i="1"/>
  <c r="AS62" i="1" s="1"/>
  <c r="AK56" i="1"/>
  <c r="AK61" i="1"/>
  <c r="AQ61" i="1" s="1"/>
  <c r="AM57" i="1"/>
  <c r="AS57" i="1" s="1"/>
  <c r="AM53" i="1"/>
  <c r="AS53" i="1" s="1"/>
  <c r="AI61" i="1"/>
  <c r="AO61" i="1" s="1"/>
  <c r="AI52" i="1"/>
  <c r="AO52" i="1" s="1"/>
  <c r="O64" i="1"/>
  <c r="O67" i="1" s="1"/>
  <c r="O69" i="1" s="1"/>
  <c r="O89" i="1"/>
  <c r="AS89" i="1" s="1"/>
  <c r="AS47" i="1"/>
  <c r="N30" i="1"/>
  <c r="R32" i="1"/>
  <c r="AJ34" i="1"/>
  <c r="AP34" i="1" s="1"/>
  <c r="S41" i="1"/>
  <c r="AK43" i="1"/>
  <c r="AQ43" i="1" s="1"/>
  <c r="N45" i="1"/>
  <c r="AM60" i="1"/>
  <c r="AS60" i="1" s="1"/>
  <c r="AJ55" i="1"/>
  <c r="AJ58" i="1"/>
  <c r="AP58" i="1" s="1"/>
  <c r="AJ38" i="1"/>
  <c r="AP38" i="1" s="1"/>
  <c r="R36" i="1"/>
  <c r="AJ43" i="1"/>
  <c r="AP43" i="1" s="1"/>
  <c r="R41" i="1"/>
  <c r="AK57" i="1"/>
  <c r="AQ57" i="1" s="1"/>
  <c r="AK34" i="1"/>
  <c r="AQ34" i="1" s="1"/>
  <c r="S32" i="1"/>
  <c r="AK47" i="1"/>
  <c r="S45" i="1"/>
  <c r="AH64" i="1"/>
  <c r="AG38" i="1"/>
  <c r="AA36" i="1"/>
  <c r="AG36" i="1" s="1"/>
  <c r="AE34" i="1"/>
  <c r="Y32" i="1"/>
  <c r="AE38" i="1"/>
  <c r="Y36" i="1"/>
  <c r="AE36" i="1" s="1"/>
  <c r="AM58" i="1"/>
  <c r="AS58" i="1" s="1"/>
  <c r="AM56" i="1"/>
  <c r="AS56" i="1" s="1"/>
  <c r="AD34" i="1"/>
  <c r="X32" i="1"/>
  <c r="AD32" i="1" s="1"/>
  <c r="W41" i="1"/>
  <c r="AC41" i="1" s="1"/>
  <c r="AC43" i="1"/>
  <c r="AM63" i="1"/>
  <c r="AS63" i="1" s="1"/>
  <c r="AF43" i="1"/>
  <c r="Z41" i="1"/>
  <c r="AF41" i="1" s="1"/>
  <c r="Z32" i="1"/>
  <c r="AF32" i="1" s="1"/>
  <c r="AF34" i="1"/>
  <c r="AL49" i="1"/>
  <c r="AR49" i="1" s="1"/>
  <c r="AL61" i="1"/>
  <c r="AR61" i="1" s="1"/>
  <c r="AL60" i="1"/>
  <c r="AR60" i="1" s="1"/>
  <c r="AL35" i="1"/>
  <c r="AR35" i="1" s="1"/>
  <c r="AL44" i="1"/>
  <c r="AR44" i="1" s="1"/>
  <c r="AI66" i="1"/>
  <c r="AO66" i="1" s="1"/>
  <c r="AI44" i="1"/>
  <c r="AO44" i="1" s="1"/>
  <c r="AI56" i="1"/>
  <c r="AO56" i="1" s="1"/>
  <c r="AI40" i="1"/>
  <c r="AO40" i="1" s="1"/>
  <c r="AI35" i="1"/>
  <c r="AO35" i="1" s="1"/>
  <c r="AE43" i="1"/>
  <c r="Y41" i="1"/>
  <c r="AE41" i="1" s="1"/>
  <c r="U30" i="1"/>
  <c r="AC34" i="1"/>
  <c r="W32" i="1"/>
  <c r="AC32" i="1" s="1"/>
  <c r="AM39" i="1"/>
  <c r="AS39" i="1" s="1"/>
  <c r="AF38" i="1"/>
  <c r="Z36" i="1"/>
  <c r="AF36" i="1" s="1"/>
  <c r="AL38" i="1"/>
  <c r="AR38" i="1" s="1"/>
  <c r="T36" i="1"/>
  <c r="AL36" i="1" s="1"/>
  <c r="AR36" i="1" s="1"/>
  <c r="AL63" i="1"/>
  <c r="AR63" i="1" s="1"/>
  <c r="AR52" i="1"/>
  <c r="AL51" i="1"/>
  <c r="AR51" i="1" s="1"/>
  <c r="K30" i="1"/>
  <c r="AI39" i="1"/>
  <c r="AO39" i="1" s="1"/>
  <c r="AI43" i="1"/>
  <c r="AO43" i="1" s="1"/>
  <c r="Q41" i="1"/>
  <c r="AI41" i="1" s="1"/>
  <c r="AO41" i="1" s="1"/>
  <c r="AI47" i="1"/>
  <c r="Q45" i="1"/>
  <c r="R45" i="1"/>
  <c r="AJ47" i="1"/>
  <c r="U65" i="1"/>
  <c r="AM65" i="1" s="1"/>
  <c r="Q65" i="1"/>
  <c r="AI65" i="1" s="1"/>
  <c r="S65" i="1"/>
  <c r="AK65" i="1" s="1"/>
  <c r="AH65" i="1"/>
  <c r="AH67" i="1" s="1"/>
  <c r="R65" i="1"/>
  <c r="AJ65" i="1" s="1"/>
  <c r="T65" i="1"/>
  <c r="AL65" i="1" s="1"/>
  <c r="X36" i="1"/>
  <c r="AD36" i="1" s="1"/>
  <c r="AD38" i="1"/>
  <c r="X41" i="1"/>
  <c r="AD41" i="1" s="1"/>
  <c r="AD43" i="1"/>
  <c r="AC47" i="1"/>
  <c r="W45" i="1"/>
  <c r="AC45" i="1" s="1"/>
  <c r="AJ57" i="1"/>
  <c r="AP57" i="1" s="1"/>
  <c r="AJ66" i="1"/>
  <c r="AP66" i="1" s="1"/>
  <c r="AP51" i="1"/>
  <c r="AJ52" i="1"/>
  <c r="AP52" i="1" s="1"/>
  <c r="AK66" i="1"/>
  <c r="AQ66" i="1" s="1"/>
  <c r="AK40" i="1"/>
  <c r="AQ40" i="1" s="1"/>
  <c r="AK38" i="1"/>
  <c r="AQ38" i="1" s="1"/>
  <c r="S36" i="1"/>
  <c r="AK36" i="1" s="1"/>
  <c r="AQ36" i="1" s="1"/>
  <c r="AJ53" i="1"/>
  <c r="AP53" i="1" s="1"/>
  <c r="AA41" i="1"/>
  <c r="AG41" i="1" s="1"/>
  <c r="AG43" i="1"/>
  <c r="AE47" i="1"/>
  <c r="Y45" i="1"/>
  <c r="AE45" i="1" s="1"/>
  <c r="AM43" i="1"/>
  <c r="AS43" i="1" s="1"/>
  <c r="X45" i="1"/>
  <c r="AD45" i="1" s="1"/>
  <c r="AD47" i="1"/>
  <c r="AC38" i="1"/>
  <c r="W36" i="1"/>
  <c r="AC36" i="1" s="1"/>
  <c r="L45" i="1"/>
  <c r="L30" i="1" s="1"/>
  <c r="AM40" i="1"/>
  <c r="AS40" i="1" s="1"/>
  <c r="Z45" i="1"/>
  <c r="AF45" i="1" s="1"/>
  <c r="AF47" i="1"/>
  <c r="AL34" i="1"/>
  <c r="AR34" i="1" s="1"/>
  <c r="T32" i="1"/>
  <c r="AL43" i="1"/>
  <c r="AR43" i="1" s="1"/>
  <c r="T41" i="1"/>
  <c r="AL41" i="1" s="1"/>
  <c r="AR41" i="1" s="1"/>
  <c r="AL40" i="1"/>
  <c r="AR40" i="1" s="1"/>
  <c r="T45" i="1"/>
  <c r="AL47" i="1"/>
  <c r="AL66" i="1"/>
  <c r="AR66" i="1" s="1"/>
  <c r="J41" i="1"/>
  <c r="AN41" i="1" s="1"/>
  <c r="AI34" i="1"/>
  <c r="AO34" i="1" s="1"/>
  <c r="Q32" i="1"/>
  <c r="AI48" i="1"/>
  <c r="AO48" i="1" s="1"/>
  <c r="AI57" i="1"/>
  <c r="AO57" i="1" s="1"/>
  <c r="AI49" i="1"/>
  <c r="AO49" i="1" s="1"/>
  <c r="AI55" i="1"/>
  <c r="AO55" i="1" s="1"/>
  <c r="AI58" i="1"/>
  <c r="AO58" i="1" s="1"/>
  <c r="AG34" i="1"/>
  <c r="AA32" i="1"/>
  <c r="AG32" i="1" s="1"/>
  <c r="AG47" i="1"/>
  <c r="AA45" i="1"/>
  <c r="AG45" i="1" s="1"/>
  <c r="M89" i="1"/>
  <c r="AQ89" i="1" s="1"/>
  <c r="M64" i="1"/>
  <c r="M67" i="1" s="1"/>
  <c r="M69" i="1" s="1"/>
  <c r="AQ69" i="1" s="1"/>
  <c r="AM59" i="1"/>
  <c r="AS59" i="1" s="1"/>
  <c r="AL58" i="1"/>
  <c r="AR58" i="1" s="1"/>
  <c r="AL48" i="1"/>
  <c r="AR48" i="1" s="1"/>
  <c r="AL39" i="1"/>
  <c r="AR39" i="1" s="1"/>
  <c r="AR57" i="1"/>
  <c r="AR62" i="1"/>
  <c r="AR59" i="1"/>
  <c r="AK53" i="1"/>
  <c r="AQ53" i="1" s="1"/>
  <c r="AI51" i="1"/>
  <c r="AO51" i="1" s="1"/>
  <c r="AI38" i="1"/>
  <c r="AO38" i="1" s="1"/>
  <c r="Q36" i="1"/>
  <c r="AI60" i="1"/>
  <c r="AO60" i="1" s="1"/>
  <c r="AH70" i="1"/>
  <c r="AN70" i="1" s="1"/>
  <c r="AM32" i="1" l="1"/>
  <c r="AS32" i="1" s="1"/>
  <c r="AI36" i="1"/>
  <c r="AO36" i="1" s="1"/>
  <c r="AM36" i="1"/>
  <c r="AS36" i="1" s="1"/>
  <c r="L89" i="1"/>
  <c r="AP89" i="1" s="1"/>
  <c r="L64" i="1"/>
  <c r="L67" i="1" s="1"/>
  <c r="L69" i="1" s="1"/>
  <c r="AL45" i="1"/>
  <c r="AR45" i="1" s="1"/>
  <c r="AR47" i="1"/>
  <c r="AQ47" i="1"/>
  <c r="AK45" i="1"/>
  <c r="AQ45" i="1" s="1"/>
  <c r="N89" i="1"/>
  <c r="AR89" i="1" s="1"/>
  <c r="N64" i="1"/>
  <c r="N67" i="1" s="1"/>
  <c r="N69" i="1" s="1"/>
  <c r="AM41" i="1"/>
  <c r="AS41" i="1" s="1"/>
  <c r="Y30" i="1"/>
  <c r="AE32" i="1"/>
  <c r="AK32" i="1"/>
  <c r="AQ32" i="1" s="1"/>
  <c r="S30" i="1"/>
  <c r="AK41" i="1"/>
  <c r="AQ41" i="1" s="1"/>
  <c r="AM45" i="1"/>
  <c r="AS45" i="1" s="1"/>
  <c r="AJ36" i="1"/>
  <c r="AP36" i="1" s="1"/>
  <c r="AI32" i="1"/>
  <c r="AO32" i="1" s="1"/>
  <c r="Q30" i="1"/>
  <c r="AL32" i="1"/>
  <c r="AR32" i="1" s="1"/>
  <c r="T30" i="1"/>
  <c r="AO47" i="1"/>
  <c r="AI45" i="1"/>
  <c r="AO45" i="1" s="1"/>
  <c r="K64" i="1"/>
  <c r="K67" i="1" s="1"/>
  <c r="K69" i="1" s="1"/>
  <c r="K89" i="1"/>
  <c r="AO89" i="1" s="1"/>
  <c r="J30" i="1"/>
  <c r="U89" i="1"/>
  <c r="U64" i="1"/>
  <c r="AM30" i="1"/>
  <c r="J45" i="1"/>
  <c r="AN45" i="1" s="1"/>
  <c r="R30" i="1"/>
  <c r="AJ32" i="1"/>
  <c r="AP32" i="1" s="1"/>
  <c r="AJ45" i="1"/>
  <c r="AP45" i="1" s="1"/>
  <c r="AP47" i="1"/>
  <c r="AJ41" i="1"/>
  <c r="AP41" i="1" s="1"/>
  <c r="Q64" i="1" l="1"/>
  <c r="Q89" i="1"/>
  <c r="AI30" i="1"/>
  <c r="R89" i="1"/>
  <c r="R64" i="1"/>
  <c r="AJ30" i="1"/>
  <c r="T89" i="1"/>
  <c r="T64" i="1"/>
  <c r="AL30" i="1"/>
  <c r="J64" i="1"/>
  <c r="AN30" i="1"/>
  <c r="Y64" i="1"/>
  <c r="AE64" i="1" s="1"/>
  <c r="AE30" i="1"/>
  <c r="AE89" i="1" s="1"/>
  <c r="AM64" i="1"/>
  <c r="AS30" i="1"/>
  <c r="S64" i="1"/>
  <c r="AK30" i="1"/>
  <c r="AL64" i="1" l="1"/>
  <c r="AR30" i="1"/>
  <c r="AK64" i="1"/>
  <c r="AQ30" i="1"/>
  <c r="AI64" i="1"/>
  <c r="AO30" i="1"/>
  <c r="AS64" i="1"/>
  <c r="AM67" i="1"/>
  <c r="J67" i="1"/>
  <c r="AN67" i="1" s="1"/>
  <c r="AN64" i="1"/>
  <c r="AJ64" i="1"/>
  <c r="AP30" i="1"/>
  <c r="AO64" i="1" l="1"/>
  <c r="AI67" i="1"/>
  <c r="AR64" i="1"/>
  <c r="AL67" i="1"/>
  <c r="AM69" i="1"/>
  <c r="AS69" i="1" s="1"/>
  <c r="AS67" i="1"/>
  <c r="AP64" i="1"/>
  <c r="AJ67" i="1"/>
  <c r="AQ64" i="1"/>
  <c r="AK67" i="1"/>
  <c r="AQ67" i="1" s="1"/>
  <c r="AP67" i="1" l="1"/>
  <c r="AJ69" i="1"/>
  <c r="AP69" i="1" s="1"/>
  <c r="AL69" i="1"/>
  <c r="AR69" i="1" s="1"/>
  <c r="AR67" i="1"/>
  <c r="AI69" i="1"/>
  <c r="AO69" i="1" s="1"/>
  <c r="AO67" i="1"/>
</calcChain>
</file>

<file path=xl/comments1.xml><?xml version="1.0" encoding="utf-8"?>
<comments xmlns="http://schemas.openxmlformats.org/spreadsheetml/2006/main">
  <authors>
    <author>Забиева Бибижан Бериковна</author>
  </authors>
  <commentList>
    <comment ref="P66" authorId="0">
      <text>
        <r>
          <rPr>
            <b/>
            <sz val="9"/>
            <color indexed="81"/>
            <rFont val="Tahoma"/>
            <family val="2"/>
            <charset val="204"/>
          </rPr>
          <t>Забиева Бибижан Бериковна:</t>
        </r>
        <r>
          <rPr>
            <sz val="9"/>
            <color indexed="81"/>
            <rFont val="Tahoma"/>
            <family val="2"/>
            <charset val="204"/>
          </rPr>
          <t xml:space="preserve">
откда</t>
        </r>
      </text>
    </comment>
    <comment ref="AI7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Забиева Бибижан Бериковна:
фактически сложив. тарифы
</t>
        </r>
      </text>
    </comment>
  </commentList>
</comments>
</file>

<file path=xl/comments2.xml><?xml version="1.0" encoding="utf-8"?>
<comments xmlns="http://schemas.openxmlformats.org/spreadsheetml/2006/main">
  <authors>
    <author>Апашева</author>
  </authors>
  <commentList>
    <comment ref="AP40" authorId="0">
      <text>
        <r>
          <rPr>
            <b/>
            <sz val="10"/>
            <color indexed="81"/>
            <rFont val="Tahoma"/>
            <family val="2"/>
            <charset val="204"/>
          </rPr>
          <t>корректировка на 6000 тенге - июнь</t>
        </r>
      </text>
    </comment>
  </commentList>
</comments>
</file>

<file path=xl/sharedStrings.xml><?xml version="1.0" encoding="utf-8"?>
<sst xmlns="http://schemas.openxmlformats.org/spreadsheetml/2006/main" count="439" uniqueCount="195">
  <si>
    <t xml:space="preserve">Приложение 1 </t>
  </si>
  <si>
    <r>
      <t xml:space="preserve"> к </t>
    </r>
    <r>
      <rPr>
        <b/>
        <sz val="14"/>
        <rFont val="Times New Roman"/>
        <family val="1"/>
        <charset val="204"/>
      </rPr>
      <t>Правилам</t>
    </r>
    <r>
      <rPr>
        <sz val="14"/>
        <rFont val="Times New Roman"/>
        <family val="1"/>
        <charset val="204"/>
      </rPr>
      <t xml:space="preserve"> утверждения предельного уровня тарифов</t>
    </r>
  </si>
  <si>
    <t xml:space="preserve"> (цен, ставок сборов) и тарифных смет</t>
  </si>
  <si>
    <t xml:space="preserve">на регулируемые услуги (товары, работы) </t>
  </si>
  <si>
    <t xml:space="preserve"> субъектов естественных монополий</t>
  </si>
  <si>
    <t>№ 213-ОД от 17.07.2013 года</t>
  </si>
  <si>
    <t xml:space="preserve">Сведения об  исполнении тарифной сметы  ТОО "Павлодарэнергосбыт" на услуги по снабжению тепловой энергией г.Павлодара </t>
  </si>
  <si>
    <r>
      <t>Отчетный период 2</t>
    </r>
    <r>
      <rPr>
        <u/>
        <sz val="14"/>
        <rFont val="Times New Roman"/>
        <family val="1"/>
        <charset val="204"/>
      </rPr>
      <t xml:space="preserve"> полугодие 2017 года</t>
    </r>
  </si>
  <si>
    <t>Индекс: ОИТС-1</t>
  </si>
  <si>
    <t>Периодичность: полугодовая</t>
  </si>
  <si>
    <t>Представляет: ТОО "Павлодарэнергосбыт"</t>
  </si>
  <si>
    <t>Куда предоставляется форма: в  Комитет по регулированию естественных монополий, защите конкуренции и прав потребителей Министерства национальной экономики Республики Казахстан</t>
  </si>
  <si>
    <t>Срок представления - не позднее 1 февраля текущего года</t>
  </si>
  <si>
    <t>№ п/п</t>
  </si>
  <si>
    <t>Наименование показателей тарифной сметы</t>
  </si>
  <si>
    <t>Ед.измерения</t>
  </si>
  <si>
    <t>Предусмотрено в утвержденной тарифной смете на 2017 год</t>
  </si>
  <si>
    <t xml:space="preserve">Фактически сложившиеся показатели тарифной сметы за  2017 г. </t>
  </si>
  <si>
    <t xml:space="preserve">Фактически сложившиеся показатели тарифной сметы  за 1 пг. 2017 г. </t>
  </si>
  <si>
    <t>Отклонение,  %</t>
  </si>
  <si>
    <t xml:space="preserve">Фактически сложившиеся показатели тарифной сметы  за 2 пг. 2017 г. </t>
  </si>
  <si>
    <t>Причины отклонений</t>
  </si>
  <si>
    <t>Всего</t>
  </si>
  <si>
    <t>Для потребителей, присоединенных к сетям централизованного теплоснабжения</t>
  </si>
  <si>
    <t>Для потребителей, не присоединенных к сетям централизованного теплоснабжения</t>
  </si>
  <si>
    <t>тыс.тенге</t>
  </si>
  <si>
    <t>в том числе</t>
  </si>
  <si>
    <t>%</t>
  </si>
  <si>
    <t>для потребителей, присоединенных к сетям централизованного теплоснабжения</t>
  </si>
  <si>
    <t>для потребителей, не присоединенных к сетям централизованного теплоснабжения</t>
  </si>
  <si>
    <t>от ТЭЦ-2 пар 16</t>
  </si>
  <si>
    <t>от ТЭЦ-3</t>
  </si>
  <si>
    <t>ИТП</t>
  </si>
  <si>
    <t>ЦТП</t>
  </si>
  <si>
    <t>пар 16</t>
  </si>
  <si>
    <t>горячая вода</t>
  </si>
  <si>
    <t>I</t>
  </si>
  <si>
    <t>Затраты на производство товаров и предоставление услуг</t>
  </si>
  <si>
    <t>тыс. тенге</t>
  </si>
  <si>
    <t>в том числе:</t>
  </si>
  <si>
    <t>Материальные затраты, всего</t>
  </si>
  <si>
    <t>-\\-</t>
  </si>
  <si>
    <t>1.1.</t>
  </si>
  <si>
    <t>Покупная энергия в горячей воде для централизованного теплоснабжения</t>
  </si>
  <si>
    <t>1.2.</t>
  </si>
  <si>
    <t>Покупная энергия в горячей воде от ТЭЦ-3 АО "Павлодарэнерго"</t>
  </si>
  <si>
    <t>1.3.</t>
  </si>
  <si>
    <t>Покупная энергия в паре от ТЭЦ-3 и ТЭЦ-2  АО "Павлодарэнерго"</t>
  </si>
  <si>
    <t>1.4.</t>
  </si>
  <si>
    <t>Передача и распределение тепловой энергии в горячей воде</t>
  </si>
  <si>
    <t>II</t>
  </si>
  <si>
    <t>Расходы периода</t>
  </si>
  <si>
    <t>Материалы на эксплуатацию</t>
  </si>
  <si>
    <t>2.1.</t>
  </si>
  <si>
    <t>материалы по АСУ</t>
  </si>
  <si>
    <t>2.2.</t>
  </si>
  <si>
    <t>материалы по техн.обслуживанию</t>
  </si>
  <si>
    <t>Затраты на оплату труда, всего</t>
  </si>
  <si>
    <t>3.1.</t>
  </si>
  <si>
    <t>заработная плата</t>
  </si>
  <si>
    <t>3.2.</t>
  </si>
  <si>
    <t>социальный налог</t>
  </si>
  <si>
    <t>Амортизация</t>
  </si>
  <si>
    <t>Услуги сторонних организаций</t>
  </si>
  <si>
    <t>5.1.</t>
  </si>
  <si>
    <t xml:space="preserve">услуги по транспорту </t>
  </si>
  <si>
    <t>5.2.</t>
  </si>
  <si>
    <t xml:space="preserve">прочие услуги </t>
  </si>
  <si>
    <t>Прочие услуги</t>
  </si>
  <si>
    <t>6.1.</t>
  </si>
  <si>
    <t>командировочные расходы</t>
  </si>
  <si>
    <t>6.2.</t>
  </si>
  <si>
    <t>канцелярские и  почтово-телеграфные расходы</t>
  </si>
  <si>
    <t>6.3.</t>
  </si>
  <si>
    <t>услуги связи (радио, телефон)</t>
  </si>
  <si>
    <t>6.4.</t>
  </si>
  <si>
    <t>услуги банка</t>
  </si>
  <si>
    <t>6.5.</t>
  </si>
  <si>
    <t>охрана объектов</t>
  </si>
  <si>
    <t>6.6.</t>
  </si>
  <si>
    <t>налоговые платежи и сборы</t>
  </si>
  <si>
    <t>плата за загрязнение окружающей среды, земельный налог</t>
  </si>
  <si>
    <t>налог на имущество</t>
  </si>
  <si>
    <t>страхование работников</t>
  </si>
  <si>
    <t>6.7.</t>
  </si>
  <si>
    <t xml:space="preserve">аренда помещений </t>
  </si>
  <si>
    <t>6.8.</t>
  </si>
  <si>
    <t>затраты по технике безопасности и охране труда</t>
  </si>
  <si>
    <t>6.9.</t>
  </si>
  <si>
    <t>информационные, регистраторские услуги</t>
  </si>
  <si>
    <t>6.10.</t>
  </si>
  <si>
    <t>приобретение нормативно-технической литературы</t>
  </si>
  <si>
    <t>6.11.</t>
  </si>
  <si>
    <t>изготовление бланочной продукции</t>
  </si>
  <si>
    <t>6.12.</t>
  </si>
  <si>
    <t>аудит</t>
  </si>
  <si>
    <t>III</t>
  </si>
  <si>
    <t>Всего затрат</t>
  </si>
  <si>
    <t>IV</t>
  </si>
  <si>
    <t>Прибыль</t>
  </si>
  <si>
    <t>V</t>
  </si>
  <si>
    <t>Регулируемая база задействованных активов (РБА)</t>
  </si>
  <si>
    <t>VI</t>
  </si>
  <si>
    <t>Всего доходов</t>
  </si>
  <si>
    <t>VII</t>
  </si>
  <si>
    <t>Полезный отпуск тепловой энергии</t>
  </si>
  <si>
    <t>тыс. Гкал</t>
  </si>
  <si>
    <t>VIII</t>
  </si>
  <si>
    <t>Тариф без учета НДС</t>
  </si>
  <si>
    <t>тенге/ Гкал</t>
  </si>
  <si>
    <t>проценты распределения объемов реализации</t>
  </si>
  <si>
    <t>IX</t>
  </si>
  <si>
    <t>Объемы для потребителей, присоединенных к сетям централизованного теплоснабжения</t>
  </si>
  <si>
    <t>Население</t>
  </si>
  <si>
    <t>Прочие потребители</t>
  </si>
  <si>
    <t>Бюджетные организации</t>
  </si>
  <si>
    <t>X</t>
  </si>
  <si>
    <t>для физических лиц, относящихся к группе население, имеющих общедомовые приборы учета тепловой энергии</t>
  </si>
  <si>
    <t>для физических лиц, относящихся к группе население,  не имеющих общедомовые приборы учета тепловой энергии</t>
  </si>
  <si>
    <t>для физических лиц, относящихся к группе население, проживающих  в ветхих, аварийных жилых помещениях, домах барачного типа, где отсутствует техническая возможность установки общедомовых приборов учета тепловой энергии</t>
  </si>
  <si>
    <t>для прочих потребителей, имеющих общедомовые приборы учета тепловой энергии</t>
  </si>
  <si>
    <t>для прочих потребителей, не имеющих общедомовые приборы учета тепловой энергии</t>
  </si>
  <si>
    <t>для прочих потребителей, расположенных в ветхих, аварийных помещениях, домах барачного типа, где отсутствует техническая возможность установки общедомовых приборов учета тепловой энергии</t>
  </si>
  <si>
    <t>для бюджетных организаций, имеющих общедомовые приборы учета тепловой энергии</t>
  </si>
  <si>
    <t>для бюджетных организаций, не имеющих общедомовые приборы учета тепловой энергии</t>
  </si>
  <si>
    <t>для бюджетных организаций, расположенных в ветхих, аварийных помещениях, домах барачного типа, где отсутствует техническая возможность установки общедомовых приборов учета тепловой энергии</t>
  </si>
  <si>
    <t>Справочно:</t>
  </si>
  <si>
    <t>Среднесписочная численность, всего</t>
  </si>
  <si>
    <t>чел.</t>
  </si>
  <si>
    <t>Среднемесячная заработная плата, всего</t>
  </si>
  <si>
    <t>тенге</t>
  </si>
  <si>
    <t>Снабженческая надбавка</t>
  </si>
  <si>
    <t>тенге/Гкал</t>
  </si>
  <si>
    <t>Наименование организации     ТОО "Павлодарэнергосбыт"</t>
  </si>
  <si>
    <r>
      <t xml:space="preserve">Адрес                                          </t>
    </r>
    <r>
      <rPr>
        <u/>
        <sz val="14"/>
        <rFont val="Times New Roman"/>
        <family val="1"/>
        <charset val="204"/>
      </rPr>
      <t>г.Павлодар, ул.Кривенко,27</t>
    </r>
  </si>
  <si>
    <r>
      <t xml:space="preserve">Телефон                                       </t>
    </r>
    <r>
      <rPr>
        <u/>
        <sz val="14"/>
        <rFont val="Times New Roman"/>
        <family val="1"/>
        <charset val="204"/>
      </rPr>
      <t>39-95-24</t>
    </r>
  </si>
  <si>
    <t>Адрес электронной почты       office@pavlodarenergo.kz</t>
  </si>
  <si>
    <r>
      <t xml:space="preserve">Фамилия и телефон исполнителя Забиева Б.Б. </t>
    </r>
    <r>
      <rPr>
        <u/>
        <sz val="14"/>
        <rFont val="Times New Roman"/>
        <family val="1"/>
        <charset val="204"/>
      </rPr>
      <t>39-96-71</t>
    </r>
  </si>
  <si>
    <t xml:space="preserve">                                   Генеральный директор ________________________________________________________________________ Т.Г.Аргинов</t>
  </si>
  <si>
    <r>
      <t>Дата</t>
    </r>
    <r>
      <rPr>
        <u/>
        <sz val="14"/>
        <rFont val="Times New Roman"/>
        <family val="1"/>
        <charset val="204"/>
      </rPr>
      <t xml:space="preserve"> "30" января 2018 год</t>
    </r>
  </si>
  <si>
    <t>М.П.</t>
  </si>
  <si>
    <t>Приложение 1</t>
  </si>
  <si>
    <t>к Правилам утверждения предельного уровня</t>
  </si>
  <si>
    <t>тарифов (цен, ставок сборов) и тарифных смет</t>
  </si>
  <si>
    <t>на регулируемые услуги (товары, работы)</t>
  </si>
  <si>
    <t>субъектов естественных монополий</t>
  </si>
  <si>
    <t>Сведения об исполнении тарифной сметы ТОО "Павлодарэнергосбыт" на услуги по снабжению тепловой энергии г.Экибастуз</t>
  </si>
  <si>
    <t xml:space="preserve"> к Правилам утверждения предельного уровня тарифов</t>
  </si>
  <si>
    <r>
      <t xml:space="preserve">Отчетный период 2 </t>
    </r>
    <r>
      <rPr>
        <u/>
        <sz val="14"/>
        <rFont val="Times New Roman"/>
        <family val="1"/>
        <charset val="204"/>
      </rPr>
      <t>полугодие 2017 года</t>
    </r>
  </si>
  <si>
    <t>Куда предоставляется: в Комитет по регулированию естественных монополий, защите конкуренции и прав потребителей Министерства национальной экономики Республики Казахстан</t>
  </si>
  <si>
    <t>Срок представления- не позднее 1 февраля текущего года</t>
  </si>
  <si>
    <t xml:space="preserve">Наименование показателей </t>
  </si>
  <si>
    <t>Ед.изм.</t>
  </si>
  <si>
    <t>Фактичеки сложившиеся показатели тарифной сметы за 2 полугодие 2017 года</t>
  </si>
  <si>
    <t>Отклонение  в %</t>
  </si>
  <si>
    <t>социальный налог и соц.страхование</t>
  </si>
  <si>
    <t>выплаты не учитываемые в ФЗП</t>
  </si>
  <si>
    <t xml:space="preserve">техническое обслуживание компьютерной техники </t>
  </si>
  <si>
    <t>5.3.</t>
  </si>
  <si>
    <t>техническое обслуживание ККМ</t>
  </si>
  <si>
    <t>услуги охраны</t>
  </si>
  <si>
    <t>услуги банка по инкасации</t>
  </si>
  <si>
    <t xml:space="preserve">затраты по ТБ и ОТ </t>
  </si>
  <si>
    <t>коммунальные услуги</t>
  </si>
  <si>
    <t>проездные билеты</t>
  </si>
  <si>
    <t>6.13.</t>
  </si>
  <si>
    <t>периодическая печать</t>
  </si>
  <si>
    <t>Всего затрат на предоставление услуг</t>
  </si>
  <si>
    <t>Объем оказываемых услуг. Всего</t>
  </si>
  <si>
    <t xml:space="preserve"> - для населения</t>
  </si>
  <si>
    <t>с ПУ</t>
  </si>
  <si>
    <t>без ПУ</t>
  </si>
  <si>
    <t>ветхое</t>
  </si>
  <si>
    <t xml:space="preserve"> - прочие потребители, в т.ч.</t>
  </si>
  <si>
    <t>бюджет, малый и средний бизнес</t>
  </si>
  <si>
    <t>крупные предприятия</t>
  </si>
  <si>
    <t>в том числе: пар</t>
  </si>
  <si>
    <t>(Тариф средний)</t>
  </si>
  <si>
    <t xml:space="preserve"> - юридические лица, в т.ч.</t>
  </si>
  <si>
    <t xml:space="preserve"> - бюджет, малый и средний бизнес</t>
  </si>
  <si>
    <t xml:space="preserve"> -крупные предприятия</t>
  </si>
  <si>
    <t>XI</t>
  </si>
  <si>
    <t>Инвестиционная составляющая (амортизация+прибыль)</t>
  </si>
  <si>
    <t xml:space="preserve"> прочие потребители</t>
  </si>
  <si>
    <t>Среднесписочная численность</t>
  </si>
  <si>
    <t>человек</t>
  </si>
  <si>
    <t>Среднемесячная заработная плата</t>
  </si>
  <si>
    <t>Наименование организации "ТОО Павлодарэнергосбыт"</t>
  </si>
  <si>
    <r>
      <t xml:space="preserve">Адрес </t>
    </r>
    <r>
      <rPr>
        <u/>
        <sz val="16"/>
        <rFont val="Times New Roman"/>
        <family val="1"/>
        <charset val="204"/>
      </rPr>
      <t>г.Павлодар ул.Кривенко,27</t>
    </r>
  </si>
  <si>
    <r>
      <t xml:space="preserve">Телефон </t>
    </r>
    <r>
      <rPr>
        <u/>
        <sz val="16"/>
        <rFont val="Times New Roman"/>
        <family val="1"/>
        <charset val="204"/>
      </rPr>
      <t>39-95-24</t>
    </r>
  </si>
  <si>
    <r>
      <t xml:space="preserve">Адрес электронной почты </t>
    </r>
    <r>
      <rPr>
        <u/>
        <sz val="16"/>
        <rFont val="Times New Roman"/>
        <family val="1"/>
        <charset val="204"/>
      </rPr>
      <t>office@pavlodarenergo.kz</t>
    </r>
  </si>
  <si>
    <r>
      <t xml:space="preserve">Фамилия и телефон исполнителя </t>
    </r>
    <r>
      <rPr>
        <u/>
        <sz val="16"/>
        <rFont val="Times New Roman"/>
        <family val="1"/>
        <charset val="204"/>
      </rPr>
      <t>Омарова А.К. т.39-96-55</t>
    </r>
  </si>
  <si>
    <t xml:space="preserve">Генеральный директор ____________________________________________________                                                                              </t>
  </si>
  <si>
    <t>Т.Г.Аргинов</t>
  </si>
  <si>
    <t>Дата  "30 " января 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</si>
</sst>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#,##0.000"/>
    <numFmt numFmtId="165" formatCode="0.000"/>
    <numFmt numFmtId="166" formatCode="0.000000"/>
    <numFmt numFmtId="167" formatCode="0.0"/>
    <numFmt numFmtId="168" formatCode="#,##0_ ;\-#,##0\ "/>
    <numFmt numFmtId="169" formatCode="#,##0.0"/>
    <numFmt numFmtId="170" formatCode="_-* #,##0_р_._-;\-* #,##0_р_._-;_-* &quot;-&quot;??_р_._-;_-@_-"/>
  </numFmts>
  <fonts count="34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sz val="12"/>
      <name val="Times New Roman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1"/>
      <color indexed="9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0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3" fillId="0" borderId="0"/>
    <xf numFmtId="0" fontId="14" fillId="0" borderId="0"/>
    <xf numFmtId="43" fontId="14" fillId="0" borderId="0" applyFont="0" applyFill="0" applyBorder="0" applyAlignment="0" applyProtection="0"/>
  </cellStyleXfs>
  <cellXfs count="83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3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/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3" fontId="3" fillId="0" borderId="30" xfId="0" applyNumberFormat="1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3" fontId="3" fillId="0" borderId="29" xfId="0" applyNumberFormat="1" applyFont="1" applyFill="1" applyBorder="1" applyAlignment="1">
      <alignment vertical="center"/>
    </xf>
    <xf numFmtId="3" fontId="3" fillId="2" borderId="30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3" fontId="3" fillId="0" borderId="31" xfId="0" applyNumberFormat="1" applyFont="1" applyFill="1" applyBorder="1" applyAlignment="1">
      <alignment vertical="center"/>
    </xf>
    <xf numFmtId="3" fontId="3" fillId="0" borderId="17" xfId="0" applyNumberFormat="1" applyFont="1" applyFill="1" applyBorder="1" applyAlignment="1">
      <alignment vertical="center"/>
    </xf>
    <xf numFmtId="9" fontId="3" fillId="2" borderId="30" xfId="1" applyFont="1" applyFill="1" applyBorder="1" applyAlignment="1">
      <alignment vertical="center"/>
    </xf>
    <xf numFmtId="9" fontId="3" fillId="0" borderId="16" xfId="1" applyFont="1" applyFill="1" applyBorder="1" applyAlignment="1">
      <alignment vertical="center"/>
    </xf>
    <xf numFmtId="9" fontId="3" fillId="0" borderId="29" xfId="1" applyFont="1" applyFill="1" applyBorder="1" applyAlignment="1">
      <alignment vertical="center"/>
    </xf>
    <xf numFmtId="9" fontId="3" fillId="0" borderId="11" xfId="1" applyFont="1" applyFill="1" applyBorder="1" applyAlignment="1">
      <alignment vertical="center"/>
    </xf>
    <xf numFmtId="9" fontId="3" fillId="0" borderId="31" xfId="1" applyFont="1" applyFill="1" applyBorder="1" applyAlignment="1">
      <alignment vertical="center"/>
    </xf>
    <xf numFmtId="0" fontId="2" fillId="0" borderId="29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3" fontId="2" fillId="0" borderId="33" xfId="0" applyNumberFormat="1" applyFont="1" applyFill="1" applyBorder="1" applyAlignment="1">
      <alignment vertical="center"/>
    </xf>
    <xf numFmtId="3" fontId="2" fillId="0" borderId="34" xfId="0" applyNumberFormat="1" applyFont="1" applyFill="1" applyBorder="1" applyAlignment="1">
      <alignment vertical="center"/>
    </xf>
    <xf numFmtId="3" fontId="2" fillId="0" borderId="32" xfId="0" applyNumberFormat="1" applyFont="1" applyFill="1" applyBorder="1" applyAlignment="1">
      <alignment vertical="center"/>
    </xf>
    <xf numFmtId="3" fontId="2" fillId="0" borderId="35" xfId="0" applyNumberFormat="1" applyFont="1" applyFill="1" applyBorder="1" applyAlignment="1">
      <alignment vertical="center"/>
    </xf>
    <xf numFmtId="3" fontId="2" fillId="2" borderId="33" xfId="0" applyNumberFormat="1" applyFont="1" applyFill="1" applyBorder="1" applyAlignment="1">
      <alignment vertical="center"/>
    </xf>
    <xf numFmtId="3" fontId="2" fillId="0" borderId="15" xfId="0" applyNumberFormat="1" applyFont="1" applyFill="1" applyBorder="1" applyAlignment="1">
      <alignment vertical="center"/>
    </xf>
    <xf numFmtId="3" fontId="2" fillId="0" borderId="36" xfId="0" applyNumberFormat="1" applyFont="1" applyFill="1" applyBorder="1" applyAlignment="1">
      <alignment vertical="center"/>
    </xf>
    <xf numFmtId="9" fontId="2" fillId="2" borderId="33" xfId="1" applyFont="1" applyFill="1" applyBorder="1" applyAlignment="1">
      <alignment vertical="center"/>
    </xf>
    <xf numFmtId="9" fontId="2" fillId="0" borderId="34" xfId="1" applyFont="1" applyFill="1" applyBorder="1" applyAlignment="1">
      <alignment vertical="center"/>
    </xf>
    <xf numFmtId="9" fontId="2" fillId="0" borderId="32" xfId="1" applyFont="1" applyFill="1" applyBorder="1" applyAlignment="1">
      <alignment vertical="center"/>
    </xf>
    <xf numFmtId="9" fontId="2" fillId="0" borderId="15" xfId="1" applyFont="1" applyFill="1" applyBorder="1" applyAlignment="1">
      <alignment vertical="center"/>
    </xf>
    <xf numFmtId="9" fontId="2" fillId="0" borderId="36" xfId="1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3" fontId="3" fillId="0" borderId="33" xfId="0" applyNumberFormat="1" applyFont="1" applyFill="1" applyBorder="1" applyAlignment="1">
      <alignment vertical="center"/>
    </xf>
    <xf numFmtId="3" fontId="3" fillId="0" borderId="34" xfId="0" applyNumberFormat="1" applyFont="1" applyFill="1" applyBorder="1" applyAlignment="1">
      <alignment vertical="center"/>
    </xf>
    <xf numFmtId="3" fontId="3" fillId="0" borderId="32" xfId="0" applyNumberFormat="1" applyFont="1" applyFill="1" applyBorder="1" applyAlignment="1">
      <alignment vertical="center"/>
    </xf>
    <xf numFmtId="3" fontId="3" fillId="2" borderId="33" xfId="0" applyNumberFormat="1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3" fontId="3" fillId="0" borderId="36" xfId="0" applyNumberFormat="1" applyFont="1" applyFill="1" applyBorder="1" applyAlignment="1">
      <alignment vertical="center"/>
    </xf>
    <xf numFmtId="3" fontId="3" fillId="0" borderId="35" xfId="0" applyNumberFormat="1" applyFont="1" applyFill="1" applyBorder="1" applyAlignment="1">
      <alignment vertical="center"/>
    </xf>
    <xf numFmtId="9" fontId="3" fillId="2" borderId="33" xfId="1" applyFont="1" applyFill="1" applyBorder="1" applyAlignment="1">
      <alignment vertical="center"/>
    </xf>
    <xf numFmtId="9" fontId="3" fillId="0" borderId="34" xfId="1" applyFont="1" applyFill="1" applyBorder="1" applyAlignment="1">
      <alignment vertical="center"/>
    </xf>
    <xf numFmtId="9" fontId="3" fillId="0" borderId="32" xfId="1" applyFont="1" applyFill="1" applyBorder="1" applyAlignment="1">
      <alignment vertical="center"/>
    </xf>
    <xf numFmtId="9" fontId="3" fillId="0" borderId="15" xfId="1" applyFont="1" applyFill="1" applyBorder="1" applyAlignment="1">
      <alignment vertical="center"/>
    </xf>
    <xf numFmtId="9" fontId="3" fillId="0" borderId="36" xfId="1" applyFont="1" applyFill="1" applyBorder="1" applyAlignment="1">
      <alignment vertical="center"/>
    </xf>
    <xf numFmtId="3" fontId="6" fillId="2" borderId="33" xfId="0" applyNumberFormat="1" applyFont="1" applyFill="1" applyBorder="1" applyAlignment="1">
      <alignment vertical="center"/>
    </xf>
    <xf numFmtId="3" fontId="6" fillId="0" borderId="34" xfId="0" applyNumberFormat="1" applyFont="1" applyFill="1" applyBorder="1" applyAlignment="1">
      <alignment vertical="center"/>
    </xf>
    <xf numFmtId="3" fontId="6" fillId="0" borderId="32" xfId="0" applyNumberFormat="1" applyFont="1" applyFill="1" applyBorder="1" applyAlignment="1">
      <alignment vertical="center"/>
    </xf>
    <xf numFmtId="3" fontId="6" fillId="0" borderId="15" xfId="0" applyNumberFormat="1" applyFont="1" applyFill="1" applyBorder="1" applyAlignment="1">
      <alignment vertical="center"/>
    </xf>
    <xf numFmtId="3" fontId="6" fillId="0" borderId="36" xfId="0" applyNumberFormat="1" applyFont="1" applyFill="1" applyBorder="1" applyAlignment="1">
      <alignment vertical="center"/>
    </xf>
    <xf numFmtId="9" fontId="6" fillId="2" borderId="33" xfId="1" applyFont="1" applyFill="1" applyBorder="1" applyAlignment="1">
      <alignment vertical="center"/>
    </xf>
    <xf numFmtId="9" fontId="6" fillId="0" borderId="34" xfId="1" applyFont="1" applyFill="1" applyBorder="1" applyAlignment="1">
      <alignment vertical="center"/>
    </xf>
    <xf numFmtId="9" fontId="6" fillId="0" borderId="32" xfId="1" applyFont="1" applyFill="1" applyBorder="1" applyAlignment="1">
      <alignment vertical="center"/>
    </xf>
    <xf numFmtId="9" fontId="6" fillId="0" borderId="15" xfId="1" applyFont="1" applyFill="1" applyBorder="1" applyAlignment="1">
      <alignment vertical="center"/>
    </xf>
    <xf numFmtId="9" fontId="6" fillId="0" borderId="36" xfId="1" applyFont="1" applyFill="1" applyBorder="1" applyAlignment="1">
      <alignment vertical="center"/>
    </xf>
    <xf numFmtId="3" fontId="2" fillId="2" borderId="34" xfId="0" applyNumberFormat="1" applyFont="1" applyFill="1" applyBorder="1" applyAlignment="1">
      <alignment vertical="center"/>
    </xf>
    <xf numFmtId="3" fontId="2" fillId="2" borderId="32" xfId="0" applyNumberFormat="1" applyFont="1" applyFill="1" applyBorder="1" applyAlignment="1">
      <alignment vertical="center"/>
    </xf>
    <xf numFmtId="3" fontId="2" fillId="2" borderId="35" xfId="0" applyNumberFormat="1" applyFont="1" applyFill="1" applyBorder="1" applyAlignment="1">
      <alignment vertical="center"/>
    </xf>
    <xf numFmtId="9" fontId="2" fillId="0" borderId="33" xfId="1" applyFont="1" applyFill="1" applyBorder="1" applyAlignment="1">
      <alignment vertical="center"/>
    </xf>
    <xf numFmtId="9" fontId="2" fillId="0" borderId="35" xfId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3" fontId="2" fillId="2" borderId="36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3" fontId="2" fillId="2" borderId="38" xfId="0" applyNumberFormat="1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vertical="center"/>
    </xf>
    <xf numFmtId="3" fontId="2" fillId="0" borderId="37" xfId="0" applyNumberFormat="1" applyFont="1" applyFill="1" applyBorder="1" applyAlignment="1">
      <alignment vertical="center"/>
    </xf>
    <xf numFmtId="3" fontId="2" fillId="0" borderId="25" xfId="0" applyNumberFormat="1" applyFont="1" applyFill="1" applyBorder="1" applyAlignment="1">
      <alignment vertical="center"/>
    </xf>
    <xf numFmtId="3" fontId="2" fillId="0" borderId="39" xfId="0" applyNumberFormat="1" applyFont="1" applyFill="1" applyBorder="1" applyAlignment="1">
      <alignment vertical="center"/>
    </xf>
    <xf numFmtId="3" fontId="2" fillId="0" borderId="22" xfId="0" applyNumberFormat="1" applyFont="1" applyFill="1" applyBorder="1" applyAlignment="1">
      <alignment vertical="center"/>
    </xf>
    <xf numFmtId="9" fontId="2" fillId="2" borderId="38" xfId="1" applyFont="1" applyFill="1" applyBorder="1" applyAlignment="1">
      <alignment vertical="center"/>
    </xf>
    <xf numFmtId="9" fontId="2" fillId="0" borderId="21" xfId="1" applyFont="1" applyFill="1" applyBorder="1" applyAlignment="1">
      <alignment vertical="center"/>
    </xf>
    <xf numFmtId="9" fontId="2" fillId="0" borderId="37" xfId="1" applyFont="1" applyFill="1" applyBorder="1" applyAlignment="1">
      <alignment vertical="center"/>
    </xf>
    <xf numFmtId="9" fontId="2" fillId="0" borderId="25" xfId="1" applyFont="1" applyFill="1" applyBorder="1" applyAlignment="1">
      <alignment vertical="center"/>
    </xf>
    <xf numFmtId="9" fontId="2" fillId="0" borderId="39" xfId="1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vertical="center"/>
    </xf>
    <xf numFmtId="3" fontId="2" fillId="0" borderId="29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vertical="center"/>
    </xf>
    <xf numFmtId="3" fontId="2" fillId="2" borderId="30" xfId="0" applyNumberFormat="1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vertical="center"/>
    </xf>
    <xf numFmtId="3" fontId="2" fillId="0" borderId="31" xfId="0" applyNumberFormat="1" applyFont="1" applyFill="1" applyBorder="1" applyAlignment="1">
      <alignment vertical="center"/>
    </xf>
    <xf numFmtId="9" fontId="2" fillId="2" borderId="30" xfId="1" applyFont="1" applyFill="1" applyBorder="1" applyAlignment="1">
      <alignment vertical="center"/>
    </xf>
    <xf numFmtId="9" fontId="2" fillId="0" borderId="16" xfId="1" applyFont="1" applyFill="1" applyBorder="1" applyAlignment="1">
      <alignment vertical="center"/>
    </xf>
    <xf numFmtId="9" fontId="2" fillId="0" borderId="29" xfId="1" applyFont="1" applyFill="1" applyBorder="1" applyAlignment="1">
      <alignment vertical="center"/>
    </xf>
    <xf numFmtId="9" fontId="2" fillId="0" borderId="11" xfId="1" applyFont="1" applyFill="1" applyBorder="1" applyAlignment="1">
      <alignment vertical="center"/>
    </xf>
    <xf numFmtId="9" fontId="2" fillId="0" borderId="31" xfId="1" applyFont="1" applyFill="1" applyBorder="1" applyAlignment="1">
      <alignment vertical="center"/>
    </xf>
    <xf numFmtId="0" fontId="2" fillId="0" borderId="40" xfId="0" applyFont="1" applyFill="1" applyBorder="1" applyAlignment="1">
      <alignment vertical="center" wrapText="1"/>
    </xf>
    <xf numFmtId="0" fontId="3" fillId="0" borderId="41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49" fontId="2" fillId="0" borderId="40" xfId="0" applyNumberFormat="1" applyFont="1" applyFill="1" applyBorder="1" applyAlignment="1">
      <alignment horizontal="center" vertical="center" wrapText="1"/>
    </xf>
    <xf numFmtId="3" fontId="3" fillId="0" borderId="42" xfId="0" applyNumberFormat="1" applyFont="1" applyFill="1" applyBorder="1" applyAlignment="1">
      <alignment vertical="center"/>
    </xf>
    <xf numFmtId="3" fontId="3" fillId="0" borderId="43" xfId="0" applyNumberFormat="1" applyFont="1" applyFill="1" applyBorder="1" applyAlignment="1">
      <alignment vertical="center"/>
    </xf>
    <xf numFmtId="3" fontId="3" fillId="0" borderId="40" xfId="0" applyNumberFormat="1" applyFont="1" applyFill="1" applyBorder="1" applyAlignment="1">
      <alignment vertical="center"/>
    </xf>
    <xf numFmtId="3" fontId="3" fillId="0" borderId="44" xfId="0" applyNumberFormat="1" applyFont="1" applyFill="1" applyBorder="1" applyAlignment="1">
      <alignment vertical="center"/>
    </xf>
    <xf numFmtId="3" fontId="3" fillId="2" borderId="42" xfId="0" applyNumberFormat="1" applyFont="1" applyFill="1" applyBorder="1" applyAlignment="1">
      <alignment vertical="center"/>
    </xf>
    <xf numFmtId="3" fontId="3" fillId="0" borderId="41" xfId="0" applyNumberFormat="1" applyFont="1" applyFill="1" applyBorder="1" applyAlignment="1">
      <alignment vertical="center"/>
    </xf>
    <xf numFmtId="3" fontId="3" fillId="0" borderId="45" xfId="0" applyNumberFormat="1" applyFont="1" applyFill="1" applyBorder="1" applyAlignment="1">
      <alignment vertical="center"/>
    </xf>
    <xf numFmtId="9" fontId="3" fillId="2" borderId="42" xfId="1" applyFont="1" applyFill="1" applyBorder="1" applyAlignment="1">
      <alignment vertical="center"/>
    </xf>
    <xf numFmtId="9" fontId="3" fillId="0" borderId="43" xfId="1" applyFont="1" applyFill="1" applyBorder="1" applyAlignment="1">
      <alignment vertical="center"/>
    </xf>
    <xf numFmtId="9" fontId="3" fillId="0" borderId="40" xfId="1" applyFont="1" applyFill="1" applyBorder="1" applyAlignment="1">
      <alignment vertical="center"/>
    </xf>
    <xf numFmtId="9" fontId="3" fillId="0" borderId="41" xfId="1" applyFont="1" applyFill="1" applyBorder="1" applyAlignment="1">
      <alignment vertical="center"/>
    </xf>
    <xf numFmtId="9" fontId="3" fillId="0" borderId="45" xfId="1" applyFont="1" applyFill="1" applyBorder="1" applyAlignment="1">
      <alignment vertical="center"/>
    </xf>
    <xf numFmtId="0" fontId="3" fillId="0" borderId="15" xfId="0" applyFont="1" applyFill="1" applyBorder="1" applyAlignment="1">
      <alignment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3" fontId="2" fillId="0" borderId="46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3" fontId="2" fillId="0" borderId="42" xfId="0" applyNumberFormat="1" applyFont="1" applyFill="1" applyBorder="1" applyAlignment="1">
      <alignment vertical="center"/>
    </xf>
    <xf numFmtId="3" fontId="2" fillId="0" borderId="47" xfId="0" applyNumberFormat="1" applyFont="1" applyFill="1" applyBorder="1" applyAlignment="1">
      <alignment vertical="center"/>
    </xf>
    <xf numFmtId="3" fontId="2" fillId="0" borderId="41" xfId="0" applyNumberFormat="1" applyFont="1" applyFill="1" applyBorder="1" applyAlignment="1">
      <alignment vertical="center"/>
    </xf>
    <xf numFmtId="3" fontId="2" fillId="0" borderId="48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9" fontId="2" fillId="2" borderId="0" xfId="1" applyFont="1" applyFill="1" applyBorder="1" applyAlignment="1">
      <alignment vertical="center"/>
    </xf>
    <xf numFmtId="9" fontId="2" fillId="0" borderId="46" xfId="1" applyFont="1" applyFill="1" applyBorder="1" applyAlignment="1">
      <alignment vertical="center"/>
    </xf>
    <xf numFmtId="9" fontId="2" fillId="0" borderId="10" xfId="1" applyFont="1" applyFill="1" applyBorder="1" applyAlignment="1">
      <alignment vertical="center"/>
    </xf>
    <xf numFmtId="9" fontId="2" fillId="0" borderId="41" xfId="1" applyFont="1" applyFill="1" applyBorder="1" applyAlignment="1">
      <alignment vertical="center"/>
    </xf>
    <xf numFmtId="9" fontId="2" fillId="0" borderId="48" xfId="1" applyFont="1" applyFill="1" applyBorder="1" applyAlignment="1">
      <alignment vertical="center"/>
    </xf>
    <xf numFmtId="0" fontId="3" fillId="0" borderId="41" xfId="0" applyFont="1" applyFill="1" applyBorder="1" applyAlignment="1">
      <alignment vertical="center"/>
    </xf>
    <xf numFmtId="49" fontId="3" fillId="0" borderId="40" xfId="0" applyNumberFormat="1" applyFont="1" applyFill="1" applyBorder="1" applyAlignment="1">
      <alignment horizontal="center" vertical="center" wrapText="1"/>
    </xf>
    <xf numFmtId="3" fontId="3" fillId="0" borderId="49" xfId="0" applyNumberFormat="1" applyFont="1" applyFill="1" applyBorder="1" applyAlignment="1">
      <alignment vertical="center"/>
    </xf>
    <xf numFmtId="9" fontId="3" fillId="0" borderId="49" xfId="1" applyFont="1" applyFill="1" applyBorder="1" applyAlignment="1">
      <alignment vertical="center"/>
    </xf>
    <xf numFmtId="9" fontId="3" fillId="0" borderId="35" xfId="1" applyFont="1" applyFill="1" applyBorder="1" applyAlignment="1">
      <alignment vertical="center"/>
    </xf>
    <xf numFmtId="3" fontId="6" fillId="0" borderId="35" xfId="0" applyNumberFormat="1" applyFont="1" applyFill="1" applyBorder="1" applyAlignment="1">
      <alignment vertical="center"/>
    </xf>
    <xf numFmtId="9" fontId="6" fillId="0" borderId="35" xfId="1" applyFont="1" applyFill="1" applyBorder="1" applyAlignment="1">
      <alignment vertical="center"/>
    </xf>
    <xf numFmtId="3" fontId="2" fillId="0" borderId="50" xfId="0" applyNumberFormat="1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center" wrapText="1"/>
    </xf>
    <xf numFmtId="49" fontId="7" fillId="0" borderId="32" xfId="0" applyNumberFormat="1" applyFont="1" applyFill="1" applyBorder="1" applyAlignment="1">
      <alignment horizontal="center" vertical="center" wrapText="1"/>
    </xf>
    <xf numFmtId="3" fontId="7" fillId="2" borderId="33" xfId="0" applyNumberFormat="1" applyFont="1" applyFill="1" applyBorder="1" applyAlignment="1">
      <alignment vertical="center"/>
    </xf>
    <xf numFmtId="3" fontId="7" fillId="2" borderId="34" xfId="0" applyNumberFormat="1" applyFont="1" applyFill="1" applyBorder="1" applyAlignment="1">
      <alignment vertical="center"/>
    </xf>
    <xf numFmtId="3" fontId="7" fillId="2" borderId="32" xfId="0" applyNumberFormat="1" applyFont="1" applyFill="1" applyBorder="1" applyAlignment="1">
      <alignment vertical="center"/>
    </xf>
    <xf numFmtId="3" fontId="7" fillId="2" borderId="35" xfId="0" applyNumberFormat="1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3" fontId="7" fillId="0" borderId="34" xfId="0" applyNumberFormat="1" applyFont="1" applyFill="1" applyBorder="1" applyAlignment="1">
      <alignment vertical="center"/>
    </xf>
    <xf numFmtId="3" fontId="7" fillId="0" borderId="35" xfId="0" applyNumberFormat="1" applyFont="1" applyFill="1" applyBorder="1" applyAlignment="1">
      <alignment vertical="center"/>
    </xf>
    <xf numFmtId="16" fontId="2" fillId="0" borderId="15" xfId="0" applyNumberFormat="1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vertical="center" wrapText="1"/>
    </xf>
    <xf numFmtId="3" fontId="2" fillId="0" borderId="43" xfId="0" applyNumberFormat="1" applyFont="1" applyFill="1" applyBorder="1" applyAlignment="1">
      <alignment vertical="center"/>
    </xf>
    <xf numFmtId="3" fontId="2" fillId="0" borderId="40" xfId="0" applyNumberFormat="1" applyFont="1" applyFill="1" applyBorder="1" applyAlignment="1">
      <alignment vertical="center"/>
    </xf>
    <xf numFmtId="3" fontId="2" fillId="0" borderId="45" xfId="0" applyNumberFormat="1" applyFont="1" applyFill="1" applyBorder="1" applyAlignment="1">
      <alignment vertical="center"/>
    </xf>
    <xf numFmtId="3" fontId="2" fillId="0" borderId="44" xfId="0" applyNumberFormat="1" applyFont="1" applyFill="1" applyBorder="1" applyAlignment="1">
      <alignment vertical="center"/>
    </xf>
    <xf numFmtId="9" fontId="2" fillId="0" borderId="43" xfId="1" applyFont="1" applyFill="1" applyBorder="1" applyAlignment="1">
      <alignment vertical="center"/>
    </xf>
    <xf numFmtId="9" fontId="2" fillId="0" borderId="40" xfId="1" applyFont="1" applyFill="1" applyBorder="1" applyAlignment="1">
      <alignment vertical="center"/>
    </xf>
    <xf numFmtId="9" fontId="2" fillId="0" borderId="45" xfId="1" applyFont="1" applyFill="1" applyBorder="1" applyAlignment="1">
      <alignment vertical="center"/>
    </xf>
    <xf numFmtId="3" fontId="2" fillId="2" borderId="42" xfId="0" applyNumberFormat="1" applyFont="1" applyFill="1" applyBorder="1" applyAlignment="1">
      <alignment vertical="center"/>
    </xf>
    <xf numFmtId="9" fontId="2" fillId="2" borderId="42" xfId="1" applyFont="1" applyFill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3" fontId="3" fillId="0" borderId="51" xfId="0" applyNumberFormat="1" applyFont="1" applyFill="1" applyBorder="1" applyAlignment="1">
      <alignment vertical="center"/>
    </xf>
    <xf numFmtId="9" fontId="3" fillId="0" borderId="51" xfId="1" applyFont="1" applyFill="1" applyBorder="1" applyAlignment="1">
      <alignment vertical="center"/>
    </xf>
    <xf numFmtId="0" fontId="3" fillId="0" borderId="50" xfId="0" applyFont="1" applyFill="1" applyBorder="1" applyAlignment="1">
      <alignment vertical="center" wrapText="1"/>
    </xf>
    <xf numFmtId="3" fontId="3" fillId="0" borderId="52" xfId="0" applyNumberFormat="1" applyFont="1" applyFill="1" applyBorder="1" applyAlignment="1">
      <alignment vertical="center"/>
    </xf>
    <xf numFmtId="3" fontId="3" fillId="0" borderId="53" xfId="0" applyNumberFormat="1" applyFont="1" applyFill="1" applyBorder="1" applyAlignment="1">
      <alignment vertical="center"/>
    </xf>
    <xf numFmtId="3" fontId="3" fillId="0" borderId="54" xfId="0" applyNumberFormat="1" applyFont="1" applyFill="1" applyBorder="1" applyAlignment="1">
      <alignment vertical="center"/>
    </xf>
    <xf numFmtId="3" fontId="3" fillId="2" borderId="52" xfId="0" applyNumberFormat="1" applyFont="1" applyFill="1" applyBorder="1" applyAlignment="1">
      <alignment vertical="center"/>
    </xf>
    <xf numFmtId="9" fontId="3" fillId="2" borderId="52" xfId="1" applyFont="1" applyFill="1" applyBorder="1" applyAlignment="1">
      <alignment vertical="center"/>
    </xf>
    <xf numFmtId="9" fontId="2" fillId="2" borderId="34" xfId="1" applyFont="1" applyFill="1" applyBorder="1" applyAlignment="1">
      <alignment vertical="center"/>
    </xf>
    <xf numFmtId="9" fontId="2" fillId="2" borderId="32" xfId="1" applyFont="1" applyFill="1" applyBorder="1" applyAlignment="1">
      <alignment vertical="center"/>
    </xf>
    <xf numFmtId="9" fontId="2" fillId="2" borderId="15" xfId="1" applyFont="1" applyFill="1" applyBorder="1" applyAlignment="1">
      <alignment vertical="center"/>
    </xf>
    <xf numFmtId="9" fontId="2" fillId="2" borderId="36" xfId="1" applyFont="1" applyFill="1" applyBorder="1" applyAlignment="1">
      <alignment vertical="center"/>
    </xf>
    <xf numFmtId="9" fontId="2" fillId="2" borderId="35" xfId="1" applyFont="1" applyFill="1" applyBorder="1" applyAlignment="1">
      <alignment vertical="center"/>
    </xf>
    <xf numFmtId="0" fontId="3" fillId="0" borderId="25" xfId="0" applyFont="1" applyFill="1" applyBorder="1" applyAlignment="1">
      <alignment vertical="center" wrapText="1"/>
    </xf>
    <xf numFmtId="49" fontId="3" fillId="0" borderId="37" xfId="0" applyNumberFormat="1" applyFont="1" applyFill="1" applyBorder="1" applyAlignment="1">
      <alignment horizontal="center" vertical="center" wrapText="1"/>
    </xf>
    <xf numFmtId="3" fontId="3" fillId="0" borderId="38" xfId="0" applyNumberFormat="1" applyFont="1" applyFill="1" applyBorder="1" applyAlignment="1">
      <alignment vertical="center"/>
    </xf>
    <xf numFmtId="3" fontId="3" fillId="0" borderId="21" xfId="0" applyNumberFormat="1" applyFont="1" applyFill="1" applyBorder="1" applyAlignment="1">
      <alignment vertical="center"/>
    </xf>
    <xf numFmtId="3" fontId="3" fillId="0" borderId="37" xfId="0" applyNumberFormat="1" applyFont="1" applyFill="1" applyBorder="1" applyAlignment="1">
      <alignment vertical="center"/>
    </xf>
    <xf numFmtId="3" fontId="3" fillId="2" borderId="38" xfId="0" applyNumberFormat="1" applyFont="1" applyFill="1" applyBorder="1" applyAlignment="1">
      <alignment vertical="center"/>
    </xf>
    <xf numFmtId="3" fontId="3" fillId="0" borderId="25" xfId="0" applyNumberFormat="1" applyFont="1" applyFill="1" applyBorder="1" applyAlignment="1">
      <alignment vertical="center"/>
    </xf>
    <xf numFmtId="9" fontId="3" fillId="2" borderId="38" xfId="1" applyFont="1" applyFill="1" applyBorder="1" applyAlignment="1">
      <alignment vertical="center"/>
    </xf>
    <xf numFmtId="9" fontId="3" fillId="0" borderId="21" xfId="1" applyFont="1" applyFill="1" applyBorder="1" applyAlignment="1">
      <alignment vertical="center"/>
    </xf>
    <xf numFmtId="9" fontId="3" fillId="0" borderId="37" xfId="1" applyFont="1" applyFill="1" applyBorder="1" applyAlignment="1">
      <alignment vertical="center"/>
    </xf>
    <xf numFmtId="9" fontId="3" fillId="0" borderId="25" xfId="1" applyFont="1" applyFill="1" applyBorder="1" applyAlignment="1">
      <alignment vertical="center"/>
    </xf>
    <xf numFmtId="0" fontId="3" fillId="0" borderId="55" xfId="0" applyFont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49" fontId="3" fillId="0" borderId="55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vertical="center"/>
    </xf>
    <xf numFmtId="164" fontId="3" fillId="2" borderId="18" xfId="0" applyNumberFormat="1" applyFont="1" applyFill="1" applyBorder="1" applyAlignment="1">
      <alignment vertical="center"/>
    </xf>
    <xf numFmtId="164" fontId="3" fillId="2" borderId="6" xfId="0" applyNumberFormat="1" applyFont="1" applyFill="1" applyBorder="1" applyAlignment="1">
      <alignment vertical="center"/>
    </xf>
    <xf numFmtId="164" fontId="3" fillId="0" borderId="18" xfId="0" applyNumberFormat="1" applyFont="1" applyFill="1" applyBorder="1" applyAlignment="1">
      <alignment vertical="center"/>
    </xf>
    <xf numFmtId="164" fontId="3" fillId="0" borderId="6" xfId="0" applyNumberFormat="1" applyFont="1" applyFill="1" applyBorder="1" applyAlignment="1">
      <alignment vertical="center"/>
    </xf>
    <xf numFmtId="164" fontId="3" fillId="0" borderId="55" xfId="0" applyNumberFormat="1" applyFont="1" applyFill="1" applyBorder="1" applyAlignment="1">
      <alignment vertical="center"/>
    </xf>
    <xf numFmtId="164" fontId="3" fillId="0" borderId="23" xfId="0" applyNumberFormat="1" applyFont="1" applyFill="1" applyBorder="1" applyAlignment="1">
      <alignment vertical="center"/>
    </xf>
    <xf numFmtId="164" fontId="3" fillId="0" borderId="20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3" fontId="3" fillId="0" borderId="56" xfId="0" applyNumberFormat="1" applyFont="1" applyFill="1" applyBorder="1" applyAlignment="1">
      <alignment vertical="center"/>
    </xf>
    <xf numFmtId="3" fontId="3" fillId="0" borderId="57" xfId="0" applyNumberFormat="1" applyFont="1" applyFill="1" applyBorder="1" applyAlignment="1">
      <alignment vertical="center"/>
    </xf>
    <xf numFmtId="3" fontId="3" fillId="0" borderId="46" xfId="0" applyNumberFormat="1" applyFont="1" applyFill="1" applyBorder="1" applyAlignment="1">
      <alignment vertical="center"/>
    </xf>
    <xf numFmtId="3" fontId="3" fillId="0" borderId="47" xfId="0" applyNumberFormat="1" applyFont="1" applyFill="1" applyBorder="1" applyAlignment="1">
      <alignment vertical="center"/>
    </xf>
    <xf numFmtId="9" fontId="3" fillId="2" borderId="5" xfId="1" applyFont="1" applyFill="1" applyBorder="1" applyAlignment="1">
      <alignment vertical="center"/>
    </xf>
    <xf numFmtId="9" fontId="3" fillId="0" borderId="18" xfId="1" applyFont="1" applyFill="1" applyBorder="1" applyAlignment="1">
      <alignment vertical="center"/>
    </xf>
    <xf numFmtId="9" fontId="3" fillId="0" borderId="6" xfId="1" applyFont="1" applyFill="1" applyBorder="1" applyAlignment="1">
      <alignment vertical="center"/>
    </xf>
    <xf numFmtId="9" fontId="3" fillId="0" borderId="55" xfId="1" applyFont="1" applyFill="1" applyBorder="1" applyAlignment="1">
      <alignment vertical="center"/>
    </xf>
    <xf numFmtId="9" fontId="3" fillId="0" borderId="23" xfId="1" applyFont="1" applyFill="1" applyBorder="1" applyAlignment="1">
      <alignment vertical="center"/>
    </xf>
    <xf numFmtId="9" fontId="3" fillId="0" borderId="20" xfId="1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vertical="center"/>
    </xf>
    <xf numFmtId="4" fontId="3" fillId="0" borderId="18" xfId="0" applyNumberFormat="1" applyFont="1" applyFill="1" applyBorder="1" applyAlignment="1">
      <alignment vertical="center"/>
    </xf>
    <xf numFmtId="4" fontId="3" fillId="0" borderId="6" xfId="0" applyNumberFormat="1" applyFont="1" applyFill="1" applyBorder="1" applyAlignment="1">
      <alignment vertical="center"/>
    </xf>
    <xf numFmtId="4" fontId="3" fillId="0" borderId="5" xfId="0" applyNumberFormat="1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vertical="center"/>
    </xf>
    <xf numFmtId="4" fontId="3" fillId="2" borderId="55" xfId="0" applyNumberFormat="1" applyFont="1" applyFill="1" applyBorder="1" applyAlignment="1">
      <alignment vertical="center"/>
    </xf>
    <xf numFmtId="4" fontId="3" fillId="0" borderId="23" xfId="0" applyNumberFormat="1" applyFont="1" applyFill="1" applyBorder="1" applyAlignment="1">
      <alignment vertical="center"/>
    </xf>
    <xf numFmtId="4" fontId="3" fillId="2" borderId="5" xfId="0" applyNumberFormat="1" applyFont="1" applyFill="1" applyBorder="1" applyAlignment="1">
      <alignment vertical="center"/>
    </xf>
    <xf numFmtId="9" fontId="3" fillId="2" borderId="55" xfId="1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3" fontId="10" fillId="0" borderId="9" xfId="0" applyNumberFormat="1" applyFont="1" applyFill="1" applyBorder="1" applyAlignment="1">
      <alignment vertical="center"/>
    </xf>
    <xf numFmtId="4" fontId="7" fillId="0" borderId="56" xfId="0" applyNumberFormat="1" applyFont="1" applyFill="1" applyBorder="1" applyAlignment="1">
      <alignment vertical="center"/>
    </xf>
    <xf numFmtId="4" fontId="7" fillId="0" borderId="10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7" fillId="0" borderId="48" xfId="0" applyNumberFormat="1" applyFont="1" applyFill="1" applyBorder="1" applyAlignment="1">
      <alignment vertical="center"/>
    </xf>
    <xf numFmtId="3" fontId="9" fillId="2" borderId="9" xfId="0" applyNumberFormat="1" applyFont="1" applyFill="1" applyBorder="1" applyAlignment="1">
      <alignment vertical="center"/>
    </xf>
    <xf numFmtId="4" fontId="6" fillId="0" borderId="46" xfId="0" applyNumberFormat="1" applyFont="1" applyFill="1" applyBorder="1" applyAlignment="1">
      <alignment vertical="center"/>
    </xf>
    <xf numFmtId="4" fontId="6" fillId="0" borderId="10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4" fontId="6" fillId="0" borderId="48" xfId="0" applyNumberFormat="1" applyFont="1" applyFill="1" applyBorder="1" applyAlignment="1">
      <alignment vertical="center"/>
    </xf>
    <xf numFmtId="3" fontId="3" fillId="2" borderId="9" xfId="0" applyNumberFormat="1" applyFont="1" applyFill="1" applyBorder="1" applyAlignment="1">
      <alignment vertical="center"/>
    </xf>
    <xf numFmtId="4" fontId="2" fillId="0" borderId="46" xfId="0" applyNumberFormat="1" applyFont="1" applyFill="1" applyBorder="1" applyAlignment="1">
      <alignment vertical="center"/>
    </xf>
    <xf numFmtId="4" fontId="2" fillId="0" borderId="1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4" fontId="2" fillId="0" borderId="48" xfId="0" applyNumberFormat="1" applyFont="1" applyFill="1" applyBorder="1" applyAlignment="1">
      <alignment vertical="center"/>
    </xf>
    <xf numFmtId="4" fontId="10" fillId="0" borderId="55" xfId="0" applyNumberFormat="1" applyFont="1" applyFill="1" applyBorder="1" applyAlignment="1">
      <alignment vertical="center"/>
    </xf>
    <xf numFmtId="4" fontId="10" fillId="0" borderId="18" xfId="0" applyNumberFormat="1" applyFont="1" applyFill="1" applyBorder="1" applyAlignment="1">
      <alignment vertical="center"/>
    </xf>
    <xf numFmtId="4" fontId="10" fillId="0" borderId="20" xfId="0" applyNumberFormat="1" applyFont="1" applyFill="1" applyBorder="1" applyAlignment="1">
      <alignment vertical="center"/>
    </xf>
    <xf numFmtId="9" fontId="3" fillId="2" borderId="9" xfId="1" applyFont="1" applyFill="1" applyBorder="1" applyAlignment="1">
      <alignment vertical="center"/>
    </xf>
    <xf numFmtId="9" fontId="2" fillId="0" borderId="0" xfId="1" applyFont="1" applyFill="1" applyBorder="1" applyAlignment="1">
      <alignment vertical="center"/>
    </xf>
    <xf numFmtId="0" fontId="7" fillId="0" borderId="3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49" fontId="3" fillId="0" borderId="24" xfId="0" applyNumberFormat="1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vertical="center"/>
    </xf>
    <xf numFmtId="164" fontId="3" fillId="2" borderId="56" xfId="0" applyNumberFormat="1" applyFont="1" applyFill="1" applyBorder="1" applyAlignment="1">
      <alignment vertical="center"/>
    </xf>
    <xf numFmtId="164" fontId="3" fillId="2" borderId="57" xfId="0" applyNumberFormat="1" applyFont="1" applyFill="1" applyBorder="1" applyAlignment="1">
      <alignment vertical="center"/>
    </xf>
    <xf numFmtId="4" fontId="2" fillId="0" borderId="1" xfId="0" applyNumberFormat="1" applyFont="1" applyFill="1" applyBorder="1"/>
    <xf numFmtId="4" fontId="2" fillId="0" borderId="56" xfId="0" applyNumberFormat="1" applyFont="1" applyFill="1" applyBorder="1"/>
    <xf numFmtId="164" fontId="3" fillId="0" borderId="56" xfId="0" applyNumberFormat="1" applyFont="1" applyFill="1" applyBorder="1" applyAlignment="1">
      <alignment vertical="center"/>
    </xf>
    <xf numFmtId="164" fontId="3" fillId="0" borderId="14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4" fontId="6" fillId="0" borderId="56" xfId="0" applyNumberFormat="1" applyFont="1" applyFill="1" applyBorder="1" applyAlignment="1">
      <alignment vertical="center"/>
    </xf>
    <xf numFmtId="4" fontId="6" fillId="0" borderId="14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2" fillId="0" borderId="56" xfId="0" applyNumberFormat="1" applyFont="1" applyFill="1" applyBorder="1" applyAlignment="1">
      <alignment vertical="center"/>
    </xf>
    <xf numFmtId="4" fontId="2" fillId="0" borderId="14" xfId="0" applyNumberFormat="1" applyFont="1" applyFill="1" applyBorder="1" applyAlignment="1">
      <alignment vertical="center"/>
    </xf>
    <xf numFmtId="4" fontId="2" fillId="0" borderId="9" xfId="0" applyNumberFormat="1" applyFont="1" applyFill="1" applyBorder="1" applyAlignment="1">
      <alignment vertical="center"/>
    </xf>
    <xf numFmtId="4" fontId="2" fillId="0" borderId="12" xfId="0" applyNumberFormat="1" applyFont="1" applyFill="1" applyBorder="1" applyAlignment="1">
      <alignment vertical="center"/>
    </xf>
    <xf numFmtId="9" fontId="3" fillId="2" borderId="56" xfId="1" applyFont="1" applyFill="1" applyBorder="1" applyAlignment="1">
      <alignment vertical="center"/>
    </xf>
    <xf numFmtId="9" fontId="3" fillId="0" borderId="56" xfId="1" applyFont="1" applyFill="1" applyBorder="1" applyAlignment="1">
      <alignment vertical="center"/>
    </xf>
    <xf numFmtId="9" fontId="3" fillId="0" borderId="14" xfId="1" applyFont="1" applyFill="1" applyBorder="1" applyAlignment="1">
      <alignment vertical="center"/>
    </xf>
    <xf numFmtId="9" fontId="2" fillId="0" borderId="1" xfId="1" applyFont="1" applyFill="1" applyBorder="1" applyAlignment="1">
      <alignment vertical="center"/>
    </xf>
    <xf numFmtId="9" fontId="2" fillId="0" borderId="56" xfId="1" applyFont="1" applyFill="1" applyBorder="1" applyAlignment="1">
      <alignment vertical="center"/>
    </xf>
    <xf numFmtId="9" fontId="2" fillId="0" borderId="14" xfId="1" applyFont="1" applyFill="1" applyBorder="1" applyAlignment="1">
      <alignment vertical="center"/>
    </xf>
    <xf numFmtId="0" fontId="2" fillId="0" borderId="54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/>
    </xf>
    <xf numFmtId="164" fontId="3" fillId="2" borderId="41" xfId="0" applyNumberFormat="1" applyFont="1" applyFill="1" applyBorder="1" applyAlignment="1">
      <alignment vertical="center"/>
    </xf>
    <xf numFmtId="4" fontId="3" fillId="2" borderId="43" xfId="0" applyNumberFormat="1" applyFont="1" applyFill="1" applyBorder="1" applyAlignment="1">
      <alignment vertical="center"/>
    </xf>
    <xf numFmtId="4" fontId="3" fillId="2" borderId="44" xfId="0" applyNumberFormat="1" applyFont="1" applyFill="1" applyBorder="1" applyAlignment="1">
      <alignment vertical="center"/>
    </xf>
    <xf numFmtId="4" fontId="2" fillId="0" borderId="30" xfId="0" applyNumberFormat="1" applyFont="1" applyFill="1" applyBorder="1"/>
    <xf numFmtId="4" fontId="2" fillId="0" borderId="16" xfId="0" applyNumberFormat="1" applyFont="1" applyFill="1" applyBorder="1"/>
    <xf numFmtId="4" fontId="6" fillId="2" borderId="11" xfId="0" applyNumberFormat="1" applyFont="1" applyFill="1" applyBorder="1"/>
    <xf numFmtId="164" fontId="6" fillId="0" borderId="16" xfId="0" applyNumberFormat="1" applyFont="1" applyFill="1" applyBorder="1" applyAlignment="1">
      <alignment vertical="center"/>
    </xf>
    <xf numFmtId="164" fontId="6" fillId="0" borderId="29" xfId="0" applyNumberFormat="1" applyFont="1" applyFill="1" applyBorder="1" applyAlignment="1">
      <alignment vertical="center"/>
    </xf>
    <xf numFmtId="4" fontId="6" fillId="0" borderId="30" xfId="0" applyNumberFormat="1" applyFont="1" applyFill="1" applyBorder="1" applyAlignment="1">
      <alignment vertical="center"/>
    </xf>
    <xf numFmtId="4" fontId="6" fillId="0" borderId="16" xfId="0" applyNumberFormat="1" applyFont="1" applyFill="1" applyBorder="1" applyAlignment="1">
      <alignment vertical="center"/>
    </xf>
    <xf numFmtId="4" fontId="6" fillId="0" borderId="29" xfId="0" applyNumberFormat="1" applyFont="1" applyFill="1" applyBorder="1" applyAlignment="1">
      <alignment vertical="center"/>
    </xf>
    <xf numFmtId="4" fontId="2" fillId="2" borderId="11" xfId="0" applyNumberFormat="1" applyFont="1" applyFill="1" applyBorder="1"/>
    <xf numFmtId="164" fontId="2" fillId="0" borderId="16" xfId="0" applyNumberFormat="1" applyFont="1" applyFill="1" applyBorder="1" applyAlignment="1">
      <alignment vertical="center"/>
    </xf>
    <xf numFmtId="164" fontId="2" fillId="0" borderId="29" xfId="0" applyNumberFormat="1" applyFont="1" applyFill="1" applyBorder="1" applyAlignment="1">
      <alignment vertical="center"/>
    </xf>
    <xf numFmtId="4" fontId="2" fillId="0" borderId="30" xfId="0" applyNumberFormat="1" applyFont="1" applyFill="1" applyBorder="1" applyAlignment="1">
      <alignment vertical="center"/>
    </xf>
    <xf numFmtId="4" fontId="2" fillId="0" borderId="16" xfId="0" applyNumberFormat="1" applyFont="1" applyFill="1" applyBorder="1" applyAlignment="1">
      <alignment vertical="center"/>
    </xf>
    <xf numFmtId="4" fontId="2" fillId="0" borderId="29" xfId="0" applyNumberFormat="1" applyFont="1" applyFill="1" applyBorder="1" applyAlignment="1">
      <alignment vertical="center"/>
    </xf>
    <xf numFmtId="164" fontId="3" fillId="0" borderId="24" xfId="0" applyNumberFormat="1" applyFont="1" applyFill="1" applyBorder="1" applyAlignment="1">
      <alignment vertical="center"/>
    </xf>
    <xf numFmtId="164" fontId="3" fillId="0" borderId="57" xfId="0" applyNumberFormat="1" applyFont="1" applyFill="1" applyBorder="1" applyAlignment="1">
      <alignment vertical="center"/>
    </xf>
    <xf numFmtId="9" fontId="2" fillId="2" borderId="11" xfId="1" applyFont="1" applyFill="1" applyBorder="1"/>
    <xf numFmtId="9" fontId="2" fillId="0" borderId="30" xfId="1" applyFont="1" applyFill="1" applyBorder="1" applyAlignment="1">
      <alignment vertical="center"/>
    </xf>
    <xf numFmtId="0" fontId="2" fillId="0" borderId="32" xfId="0" applyFont="1" applyFill="1" applyBorder="1" applyAlignment="1">
      <alignment wrapText="1"/>
    </xf>
    <xf numFmtId="164" fontId="2" fillId="2" borderId="15" xfId="0" applyNumberFormat="1" applyFont="1" applyFill="1" applyBorder="1" applyAlignment="1">
      <alignment vertical="center"/>
    </xf>
    <xf numFmtId="164" fontId="2" fillId="2" borderId="34" xfId="0" applyNumberFormat="1" applyFont="1" applyFill="1" applyBorder="1" applyAlignment="1">
      <alignment vertical="center"/>
    </xf>
    <xf numFmtId="164" fontId="2" fillId="2" borderId="35" xfId="0" applyNumberFormat="1" applyFont="1" applyFill="1" applyBorder="1" applyAlignment="1">
      <alignment vertical="center"/>
    </xf>
    <xf numFmtId="4" fontId="2" fillId="0" borderId="33" xfId="0" applyNumberFormat="1" applyFont="1" applyFill="1" applyBorder="1"/>
    <xf numFmtId="4" fontId="2" fillId="0" borderId="34" xfId="0" applyNumberFormat="1" applyFont="1" applyFill="1" applyBorder="1"/>
    <xf numFmtId="164" fontId="2" fillId="2" borderId="15" xfId="0" applyNumberFormat="1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>
      <alignment vertical="center"/>
    </xf>
    <xf numFmtId="164" fontId="2" fillId="0" borderId="32" xfId="0" applyNumberFormat="1" applyFont="1" applyFill="1" applyBorder="1" applyAlignment="1">
      <alignment vertical="center"/>
    </xf>
    <xf numFmtId="4" fontId="6" fillId="0" borderId="33" xfId="0" applyNumberFormat="1" applyFont="1" applyFill="1" applyBorder="1" applyAlignment="1">
      <alignment vertical="center"/>
    </xf>
    <xf numFmtId="4" fontId="6" fillId="0" borderId="34" xfId="0" applyNumberFormat="1" applyFont="1" applyFill="1" applyBorder="1" applyAlignment="1">
      <alignment vertical="center"/>
    </xf>
    <xf numFmtId="4" fontId="6" fillId="0" borderId="32" xfId="0" applyNumberFormat="1" applyFont="1" applyFill="1" applyBorder="1" applyAlignment="1">
      <alignment vertical="center"/>
    </xf>
    <xf numFmtId="4" fontId="2" fillId="0" borderId="33" xfId="0" applyNumberFormat="1" applyFont="1" applyFill="1" applyBorder="1" applyAlignment="1">
      <alignment vertical="center"/>
    </xf>
    <xf numFmtId="4" fontId="2" fillId="0" borderId="34" xfId="0" applyNumberFormat="1" applyFont="1" applyFill="1" applyBorder="1" applyAlignment="1">
      <alignment vertical="center"/>
    </xf>
    <xf numFmtId="4" fontId="2" fillId="0" borderId="32" xfId="0" applyNumberFormat="1" applyFont="1" applyFill="1" applyBorder="1" applyAlignment="1">
      <alignment vertical="center"/>
    </xf>
    <xf numFmtId="164" fontId="3" fillId="0" borderId="11" xfId="0" applyNumberFormat="1" applyFont="1" applyFill="1" applyBorder="1" applyAlignment="1">
      <alignment vertical="center"/>
    </xf>
    <xf numFmtId="164" fontId="3" fillId="0" borderId="16" xfId="0" applyNumberFormat="1" applyFont="1" applyFill="1" applyBorder="1" applyAlignment="1">
      <alignment vertical="center"/>
    </xf>
    <xf numFmtId="164" fontId="3" fillId="0" borderId="17" xfId="0" applyNumberFormat="1" applyFont="1" applyFill="1" applyBorder="1" applyAlignment="1">
      <alignment vertical="center"/>
    </xf>
    <xf numFmtId="9" fontId="2" fillId="2" borderId="15" xfId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vertical="center"/>
    </xf>
    <xf numFmtId="164" fontId="2" fillId="0" borderId="35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wrapText="1"/>
    </xf>
    <xf numFmtId="49" fontId="3" fillId="0" borderId="9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vertical="center"/>
    </xf>
    <xf numFmtId="164" fontId="2" fillId="2" borderId="46" xfId="0" applyNumberFormat="1" applyFont="1" applyFill="1" applyBorder="1" applyAlignment="1">
      <alignment vertical="center"/>
    </xf>
    <xf numFmtId="164" fontId="2" fillId="2" borderId="47" xfId="0" applyNumberFormat="1" applyFont="1" applyFill="1" applyBorder="1" applyAlignment="1">
      <alignment vertical="center"/>
    </xf>
    <xf numFmtId="4" fontId="2" fillId="0" borderId="0" xfId="0" applyNumberFormat="1" applyFont="1" applyFill="1" applyBorder="1"/>
    <xf numFmtId="4" fontId="2" fillId="0" borderId="46" xfId="0" applyNumberFormat="1" applyFont="1" applyFill="1" applyBorder="1"/>
    <xf numFmtId="164" fontId="2" fillId="2" borderId="9" xfId="0" applyNumberFormat="1" applyFont="1" applyFill="1" applyBorder="1" applyAlignment="1">
      <alignment horizontal="center" vertical="center"/>
    </xf>
    <xf numFmtId="164" fontId="2" fillId="0" borderId="46" xfId="0" applyNumberFormat="1" applyFont="1" applyFill="1" applyBorder="1" applyAlignment="1">
      <alignment vertical="center"/>
    </xf>
    <xf numFmtId="164" fontId="2" fillId="0" borderId="10" xfId="0" applyNumberFormat="1" applyFont="1" applyFill="1" applyBorder="1" applyAlignment="1">
      <alignment vertical="center"/>
    </xf>
    <xf numFmtId="164" fontId="2" fillId="0" borderId="9" xfId="0" applyNumberFormat="1" applyFont="1" applyFill="1" applyBorder="1" applyAlignment="1">
      <alignment vertical="center"/>
    </xf>
    <xf numFmtId="164" fontId="2" fillId="0" borderId="47" xfId="0" applyNumberFormat="1" applyFont="1" applyFill="1" applyBorder="1" applyAlignment="1">
      <alignment vertical="center"/>
    </xf>
    <xf numFmtId="9" fontId="2" fillId="2" borderId="9" xfId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 wrapText="1"/>
    </xf>
    <xf numFmtId="0" fontId="3" fillId="0" borderId="11" xfId="0" applyFont="1" applyBorder="1" applyAlignment="1">
      <alignment wrapText="1"/>
    </xf>
    <xf numFmtId="0" fontId="2" fillId="0" borderId="58" xfId="0" applyFont="1" applyFill="1" applyBorder="1"/>
    <xf numFmtId="4" fontId="3" fillId="0" borderId="16" xfId="0" applyNumberFormat="1" applyFont="1" applyFill="1" applyBorder="1" applyAlignment="1">
      <alignment vertical="center"/>
    </xf>
    <xf numFmtId="4" fontId="3" fillId="0" borderId="17" xfId="0" applyNumberFormat="1" applyFont="1" applyFill="1" applyBorder="1" applyAlignment="1">
      <alignment vertical="center"/>
    </xf>
    <xf numFmtId="4" fontId="3" fillId="0" borderId="11" xfId="0" applyNumberFormat="1" applyFont="1" applyFill="1" applyBorder="1" applyAlignment="1">
      <alignment vertical="center"/>
    </xf>
    <xf numFmtId="4" fontId="3" fillId="0" borderId="31" xfId="0" applyNumberFormat="1" applyFont="1" applyFill="1" applyBorder="1" applyAlignment="1">
      <alignment vertical="center"/>
    </xf>
    <xf numFmtId="4" fontId="3" fillId="0" borderId="59" xfId="0" applyNumberFormat="1" applyFont="1" applyFill="1" applyBorder="1" applyAlignment="1">
      <alignment vertical="center"/>
    </xf>
    <xf numFmtId="0" fontId="6" fillId="2" borderId="58" xfId="0" applyFont="1" applyFill="1" applyBorder="1"/>
    <xf numFmtId="4" fontId="9" fillId="0" borderId="16" xfId="0" applyNumberFormat="1" applyFont="1" applyFill="1" applyBorder="1" applyAlignment="1">
      <alignment vertical="center"/>
    </xf>
    <xf numFmtId="4" fontId="9" fillId="0" borderId="17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4" fontId="9" fillId="0" borderId="29" xfId="0" applyNumberFormat="1" applyFont="1" applyFill="1" applyBorder="1" applyAlignment="1">
      <alignment vertical="center"/>
    </xf>
    <xf numFmtId="0" fontId="2" fillId="2" borderId="58" xfId="0" applyFont="1" applyFill="1" applyBorder="1"/>
    <xf numFmtId="4" fontId="3" fillId="0" borderId="29" xfId="0" applyNumberFormat="1" applyFont="1" applyFill="1" applyBorder="1" applyAlignment="1">
      <alignment vertical="center"/>
    </xf>
    <xf numFmtId="164" fontId="2" fillId="0" borderId="55" xfId="0" applyNumberFormat="1" applyFont="1" applyFill="1" applyBorder="1" applyAlignment="1">
      <alignment vertical="center"/>
    </xf>
    <xf numFmtId="164" fontId="2" fillId="0" borderId="18" xfId="0" applyNumberFormat="1" applyFont="1" applyFill="1" applyBorder="1" applyAlignment="1">
      <alignment vertical="center"/>
    </xf>
    <xf numFmtId="164" fontId="2" fillId="0" borderId="20" xfId="0" applyNumberFormat="1" applyFont="1" applyFill="1" applyBorder="1" applyAlignment="1">
      <alignment vertical="center"/>
    </xf>
    <xf numFmtId="9" fontId="2" fillId="2" borderId="58" xfId="1" applyFont="1" applyFill="1" applyBorder="1"/>
    <xf numFmtId="9" fontId="3" fillId="0" borderId="17" xfId="1" applyFont="1" applyFill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2" fillId="0" borderId="60" xfId="0" applyFont="1" applyFill="1" applyBorder="1"/>
    <xf numFmtId="4" fontId="2" fillId="0" borderId="53" xfId="0" applyNumberFormat="1" applyFont="1" applyFill="1" applyBorder="1" applyAlignment="1">
      <alignment vertical="center"/>
    </xf>
    <xf numFmtId="4" fontId="2" fillId="0" borderId="61" xfId="0" applyNumberFormat="1" applyFont="1" applyFill="1" applyBorder="1" applyAlignment="1">
      <alignment vertical="center"/>
    </xf>
    <xf numFmtId="4" fontId="2" fillId="0" borderId="50" xfId="0" applyNumberFormat="1" applyFont="1" applyFill="1" applyBorder="1" applyAlignment="1">
      <alignment vertical="center"/>
    </xf>
    <xf numFmtId="4" fontId="2" fillId="0" borderId="62" xfId="0" applyNumberFormat="1" applyFont="1" applyFill="1" applyBorder="1" applyAlignment="1">
      <alignment vertical="center"/>
    </xf>
    <xf numFmtId="4" fontId="2" fillId="0" borderId="63" xfId="0" applyNumberFormat="1" applyFont="1" applyFill="1" applyBorder="1" applyAlignment="1">
      <alignment vertical="center"/>
    </xf>
    <xf numFmtId="0" fontId="6" fillId="2" borderId="60" xfId="0" applyFont="1" applyFill="1" applyBorder="1"/>
    <xf numFmtId="4" fontId="9" fillId="0" borderId="50" xfId="0" applyNumberFormat="1" applyFont="1" applyFill="1" applyBorder="1" applyAlignment="1">
      <alignment vertical="center"/>
    </xf>
    <xf numFmtId="4" fontId="9" fillId="0" borderId="53" xfId="0" applyNumberFormat="1" applyFont="1" applyFill="1" applyBorder="1" applyAlignment="1">
      <alignment vertical="center"/>
    </xf>
    <xf numFmtId="4" fontId="9" fillId="0" borderId="61" xfId="0" applyNumberFormat="1" applyFont="1" applyFill="1" applyBorder="1" applyAlignment="1">
      <alignment vertical="center"/>
    </xf>
    <xf numFmtId="0" fontId="2" fillId="2" borderId="60" xfId="0" applyFont="1" applyFill="1" applyBorder="1"/>
    <xf numFmtId="4" fontId="3" fillId="0" borderId="50" xfId="0" applyNumberFormat="1" applyFont="1" applyFill="1" applyBorder="1" applyAlignment="1">
      <alignment vertical="center"/>
    </xf>
    <xf numFmtId="4" fontId="3" fillId="0" borderId="53" xfId="0" applyNumberFormat="1" applyFont="1" applyFill="1" applyBorder="1" applyAlignment="1">
      <alignment vertical="center"/>
    </xf>
    <xf numFmtId="4" fontId="3" fillId="0" borderId="61" xfId="0" applyNumberFormat="1" applyFont="1" applyFill="1" applyBorder="1" applyAlignment="1">
      <alignment vertical="center"/>
    </xf>
    <xf numFmtId="9" fontId="2" fillId="2" borderId="60" xfId="1" applyFont="1" applyFill="1" applyBorder="1"/>
    <xf numFmtId="9" fontId="2" fillId="0" borderId="53" xfId="1" applyFont="1" applyFill="1" applyBorder="1" applyAlignment="1">
      <alignment vertical="center"/>
    </xf>
    <xf numFmtId="9" fontId="2" fillId="0" borderId="61" xfId="1" applyFont="1" applyFill="1" applyBorder="1" applyAlignment="1">
      <alignment vertical="center"/>
    </xf>
    <xf numFmtId="9" fontId="3" fillId="0" borderId="50" xfId="1" applyFont="1" applyFill="1" applyBorder="1" applyAlignment="1">
      <alignment vertical="center"/>
    </xf>
    <xf numFmtId="9" fontId="3" fillId="0" borderId="53" xfId="1" applyFont="1" applyFill="1" applyBorder="1" applyAlignment="1">
      <alignment vertical="center"/>
    </xf>
    <xf numFmtId="9" fontId="3" fillId="0" borderId="61" xfId="1" applyFont="1" applyFill="1" applyBorder="1" applyAlignment="1">
      <alignment vertical="center"/>
    </xf>
    <xf numFmtId="0" fontId="2" fillId="0" borderId="50" xfId="0" applyFont="1" applyBorder="1" applyAlignment="1">
      <alignment vertical="center" wrapText="1"/>
    </xf>
    <xf numFmtId="164" fontId="3" fillId="0" borderId="15" xfId="0" applyNumberFormat="1" applyFont="1" applyFill="1" applyBorder="1" applyAlignment="1">
      <alignment vertical="center"/>
    </xf>
    <xf numFmtId="4" fontId="2" fillId="0" borderId="35" xfId="0" applyNumberFormat="1" applyFont="1" applyFill="1" applyBorder="1" applyAlignment="1">
      <alignment vertical="center"/>
    </xf>
    <xf numFmtId="0" fontId="2" fillId="0" borderId="25" xfId="0" applyFont="1" applyBorder="1" applyAlignment="1">
      <alignment vertical="center" wrapText="1"/>
    </xf>
    <xf numFmtId="0" fontId="2" fillId="0" borderId="64" xfId="0" applyFont="1" applyFill="1" applyBorder="1"/>
    <xf numFmtId="4" fontId="2" fillId="0" borderId="21" xfId="0" applyNumberFormat="1" applyFont="1" applyFill="1" applyBorder="1" applyAlignment="1">
      <alignment vertical="center"/>
    </xf>
    <xf numFmtId="4" fontId="2" fillId="0" borderId="22" xfId="0" applyNumberFormat="1" applyFont="1" applyFill="1" applyBorder="1" applyAlignment="1">
      <alignment vertical="center"/>
    </xf>
    <xf numFmtId="4" fontId="2" fillId="0" borderId="25" xfId="0" applyNumberFormat="1" applyFont="1" applyFill="1" applyBorder="1" applyAlignment="1">
      <alignment vertical="center"/>
    </xf>
    <xf numFmtId="4" fontId="2" fillId="0" borderId="39" xfId="0" applyNumberFormat="1" applyFont="1" applyFill="1" applyBorder="1" applyAlignment="1">
      <alignment vertical="center"/>
    </xf>
    <xf numFmtId="4" fontId="2" fillId="0" borderId="65" xfId="0" applyNumberFormat="1" applyFont="1" applyFill="1" applyBorder="1" applyAlignment="1">
      <alignment vertical="center"/>
    </xf>
    <xf numFmtId="0" fontId="6" fillId="2" borderId="64" xfId="0" applyFont="1" applyFill="1" applyBorder="1"/>
    <xf numFmtId="4" fontId="9" fillId="0" borderId="25" xfId="0" applyNumberFormat="1" applyFont="1" applyFill="1" applyBorder="1" applyAlignment="1">
      <alignment vertical="center"/>
    </xf>
    <xf numFmtId="4" fontId="9" fillId="0" borderId="21" xfId="0" applyNumberFormat="1" applyFont="1" applyFill="1" applyBorder="1" applyAlignment="1">
      <alignment vertical="center"/>
    </xf>
    <xf numFmtId="4" fontId="9" fillId="0" borderId="22" xfId="0" applyNumberFormat="1" applyFont="1" applyFill="1" applyBorder="1" applyAlignment="1">
      <alignment vertical="center"/>
    </xf>
    <xf numFmtId="0" fontId="2" fillId="2" borderId="64" xfId="0" applyFont="1" applyFill="1" applyBorder="1"/>
    <xf numFmtId="4" fontId="3" fillId="0" borderId="25" xfId="0" applyNumberFormat="1" applyFont="1" applyFill="1" applyBorder="1" applyAlignment="1">
      <alignment vertical="center"/>
    </xf>
    <xf numFmtId="4" fontId="3" fillId="0" borderId="21" xfId="0" applyNumberFormat="1" applyFont="1" applyFill="1" applyBorder="1" applyAlignment="1">
      <alignment vertical="center"/>
    </xf>
    <xf numFmtId="4" fontId="3" fillId="0" borderId="22" xfId="0" applyNumberFormat="1" applyFont="1" applyFill="1" applyBorder="1" applyAlignment="1">
      <alignment vertical="center"/>
    </xf>
    <xf numFmtId="164" fontId="2" fillId="0" borderId="41" xfId="0" applyNumberFormat="1" applyFont="1" applyFill="1" applyBorder="1" applyAlignment="1">
      <alignment vertical="center"/>
    </xf>
    <xf numFmtId="9" fontId="2" fillId="2" borderId="64" xfId="1" applyFont="1" applyFill="1" applyBorder="1"/>
    <xf numFmtId="9" fontId="2" fillId="0" borderId="22" xfId="1" applyFont="1" applyFill="1" applyBorder="1" applyAlignment="1">
      <alignment vertical="center"/>
    </xf>
    <xf numFmtId="9" fontId="3" fillId="0" borderId="22" xfId="1" applyFont="1" applyFill="1" applyBorder="1" applyAlignment="1">
      <alignment vertical="center"/>
    </xf>
    <xf numFmtId="164" fontId="3" fillId="0" borderId="25" xfId="0" applyNumberFormat="1" applyFont="1" applyFill="1" applyBorder="1" applyAlignment="1">
      <alignment vertical="center"/>
    </xf>
    <xf numFmtId="164" fontId="2" fillId="0" borderId="24" xfId="0" applyNumberFormat="1" applyFont="1" applyFill="1" applyBorder="1" applyAlignment="1">
      <alignment vertical="center"/>
    </xf>
    <xf numFmtId="164" fontId="2" fillId="0" borderId="21" xfId="0" applyNumberFormat="1" applyFont="1" applyFill="1" applyBorder="1" applyAlignment="1">
      <alignment vertical="center"/>
    </xf>
    <xf numFmtId="164" fontId="2" fillId="0" borderId="22" xfId="0" applyNumberFormat="1" applyFont="1" applyFill="1" applyBorder="1" applyAlignment="1">
      <alignment vertical="center"/>
    </xf>
    <xf numFmtId="49" fontId="2" fillId="0" borderId="18" xfId="0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2" fillId="0" borderId="66" xfId="0" applyFont="1" applyFill="1" applyBorder="1" applyAlignment="1">
      <alignment horizontal="center"/>
    </xf>
    <xf numFmtId="3" fontId="2" fillId="0" borderId="18" xfId="0" applyNumberFormat="1" applyFont="1" applyFill="1" applyBorder="1" applyAlignment="1">
      <alignment horizontal="right"/>
    </xf>
    <xf numFmtId="3" fontId="2" fillId="0" borderId="19" xfId="0" applyNumberFormat="1" applyFont="1" applyFill="1" applyBorder="1" applyAlignment="1">
      <alignment horizontal="right"/>
    </xf>
    <xf numFmtId="3" fontId="2" fillId="0" borderId="20" xfId="0" applyNumberFormat="1" applyFont="1" applyFill="1" applyBorder="1" applyAlignment="1">
      <alignment horizontal="right"/>
    </xf>
    <xf numFmtId="49" fontId="2" fillId="0" borderId="26" xfId="0" applyNumberFormat="1" applyFont="1" applyFill="1" applyBorder="1" applyAlignment="1">
      <alignment horizontal="center"/>
    </xf>
    <xf numFmtId="0" fontId="2" fillId="0" borderId="67" xfId="0" applyFont="1" applyFill="1" applyBorder="1" applyAlignment="1">
      <alignment horizontal="left" wrapText="1"/>
    </xf>
    <xf numFmtId="0" fontId="2" fillId="0" borderId="28" xfId="0" applyFont="1" applyFill="1" applyBorder="1" applyAlignment="1">
      <alignment horizontal="center"/>
    </xf>
    <xf numFmtId="49" fontId="2" fillId="0" borderId="53" xfId="0" applyNumberFormat="1" applyFont="1" applyFill="1" applyBorder="1" applyAlignment="1">
      <alignment horizontal="center"/>
    </xf>
    <xf numFmtId="0" fontId="2" fillId="0" borderId="68" xfId="0" applyFont="1" applyFill="1" applyBorder="1" applyAlignment="1">
      <alignment horizontal="left" wrapText="1"/>
    </xf>
    <xf numFmtId="0" fontId="2" fillId="0" borderId="63" xfId="0" applyFont="1" applyFill="1" applyBorder="1" applyAlignment="1">
      <alignment horizontal="center"/>
    </xf>
    <xf numFmtId="49" fontId="2" fillId="0" borderId="21" xfId="0" applyNumberFormat="1" applyFont="1" applyFill="1" applyBorder="1" applyAlignment="1">
      <alignment horizontal="center"/>
    </xf>
    <xf numFmtId="0" fontId="2" fillId="0" borderId="69" xfId="0" applyFont="1" applyFill="1" applyBorder="1" applyAlignment="1">
      <alignment horizontal="left"/>
    </xf>
    <xf numFmtId="0" fontId="2" fillId="0" borderId="65" xfId="0" applyFont="1" applyFill="1" applyBorder="1" applyAlignment="1">
      <alignment horizontal="center"/>
    </xf>
    <xf numFmtId="2" fontId="2" fillId="0" borderId="64" xfId="0" applyNumberFormat="1" applyFont="1" applyFill="1" applyBorder="1"/>
    <xf numFmtId="2" fontId="2" fillId="0" borderId="69" xfId="0" applyNumberFormat="1" applyFont="1" applyFill="1" applyBorder="1"/>
    <xf numFmtId="2" fontId="2" fillId="0" borderId="65" xfId="0" applyNumberFormat="1" applyFont="1" applyFill="1" applyBorder="1"/>
    <xf numFmtId="2" fontId="6" fillId="0" borderId="64" xfId="0" applyNumberFormat="1" applyFont="1" applyFill="1" applyBorder="1"/>
    <xf numFmtId="9" fontId="6" fillId="0" borderId="64" xfId="1" applyFont="1" applyFill="1" applyBorder="1"/>
    <xf numFmtId="9" fontId="2" fillId="0" borderId="69" xfId="1" applyFont="1" applyFill="1" applyBorder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2" fontId="3" fillId="0" borderId="0" xfId="0" applyNumberFormat="1" applyFont="1" applyFill="1" applyBorder="1" applyAlignment="1">
      <alignment vertical="top"/>
    </xf>
    <xf numFmtId="2" fontId="2" fillId="0" borderId="0" xfId="0" applyNumberFormat="1" applyFont="1" applyFill="1" applyBorder="1" applyAlignment="1">
      <alignment vertical="top"/>
    </xf>
    <xf numFmtId="3" fontId="2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/>
    <xf numFmtId="2" fontId="2" fillId="0" borderId="0" xfId="0" applyNumberFormat="1" applyFont="1" applyFill="1"/>
    <xf numFmtId="2" fontId="3" fillId="0" borderId="0" xfId="0" applyNumberFormat="1" applyFont="1" applyFill="1"/>
    <xf numFmtId="165" fontId="2" fillId="0" borderId="0" xfId="0" applyNumberFormat="1" applyFont="1" applyFill="1"/>
    <xf numFmtId="165" fontId="3" fillId="0" borderId="0" xfId="0" applyNumberFormat="1" applyFont="1" applyFill="1"/>
    <xf numFmtId="0" fontId="2" fillId="0" borderId="0" xfId="3" applyFont="1"/>
    <xf numFmtId="0" fontId="2" fillId="0" borderId="0" xfId="3" applyFont="1" applyFill="1"/>
    <xf numFmtId="0" fontId="2" fillId="0" borderId="0" xfId="3" applyFont="1" applyFill="1" applyAlignment="1">
      <alignment horizontal="center"/>
    </xf>
    <xf numFmtId="1" fontId="2" fillId="0" borderId="0" xfId="3" applyNumberFormat="1" applyFont="1"/>
    <xf numFmtId="3" fontId="2" fillId="0" borderId="0" xfId="3" applyNumberFormat="1" applyFont="1" applyAlignment="1">
      <alignment wrapText="1"/>
    </xf>
    <xf numFmtId="0" fontId="15" fillId="0" borderId="0" xfId="3" applyFont="1"/>
    <xf numFmtId="0" fontId="15" fillId="0" borderId="0" xfId="3" applyFont="1" applyFill="1" applyAlignment="1">
      <alignment horizontal="center"/>
    </xf>
    <xf numFmtId="0" fontId="3" fillId="0" borderId="0" xfId="3" applyFont="1" applyFill="1"/>
    <xf numFmtId="0" fontId="2" fillId="0" borderId="0" xfId="3" applyFont="1" applyAlignment="1">
      <alignment horizontal="right"/>
    </xf>
    <xf numFmtId="0" fontId="15" fillId="0" borderId="0" xfId="3" applyFont="1" applyFill="1" applyBorder="1"/>
    <xf numFmtId="2" fontId="15" fillId="0" borderId="0" xfId="3" applyNumberFormat="1" applyFont="1"/>
    <xf numFmtId="2" fontId="15" fillId="0" borderId="0" xfId="3" applyNumberFormat="1" applyFont="1" applyFill="1" applyBorder="1"/>
    <xf numFmtId="2" fontId="2" fillId="0" borderId="0" xfId="3" applyNumberFormat="1" applyFont="1" applyAlignment="1">
      <alignment horizontal="right"/>
    </xf>
    <xf numFmtId="0" fontId="2" fillId="0" borderId="0" xfId="3" applyFont="1" applyFill="1" applyAlignment="1">
      <alignment wrapText="1"/>
    </xf>
    <xf numFmtId="0" fontId="2" fillId="0" borderId="0" xfId="3" applyFont="1" applyAlignment="1">
      <alignment wrapText="1"/>
    </xf>
    <xf numFmtId="2" fontId="15" fillId="0" borderId="0" xfId="3" applyNumberFormat="1" applyFont="1" applyFill="1" applyAlignment="1">
      <alignment horizontal="center"/>
    </xf>
    <xf numFmtId="0" fontId="2" fillId="0" borderId="0" xfId="3" applyFont="1" applyFill="1" applyBorder="1"/>
    <xf numFmtId="1" fontId="2" fillId="0" borderId="0" xfId="3" applyNumberFormat="1" applyFont="1" applyFill="1" applyBorder="1"/>
    <xf numFmtId="3" fontId="2" fillId="0" borderId="0" xfId="3" applyNumberFormat="1" applyFont="1" applyFill="1" applyBorder="1" applyAlignment="1">
      <alignment wrapText="1"/>
    </xf>
    <xf numFmtId="2" fontId="3" fillId="0" borderId="0" xfId="3" applyNumberFormat="1" applyFont="1" applyAlignment="1">
      <alignment vertical="center" wrapText="1"/>
    </xf>
    <xf numFmtId="0" fontId="14" fillId="0" borderId="0" xfId="3" applyAlignment="1">
      <alignment wrapText="1"/>
    </xf>
    <xf numFmtId="2" fontId="2" fillId="0" borderId="0" xfId="3" applyNumberFormat="1" applyFont="1" applyFill="1" applyBorder="1"/>
    <xf numFmtId="0" fontId="14" fillId="0" borderId="0" xfId="3" applyFill="1" applyBorder="1" applyAlignment="1">
      <alignment wrapText="1"/>
    </xf>
    <xf numFmtId="2" fontId="2" fillId="0" borderId="0" xfId="3" applyNumberFormat="1" applyFont="1" applyFill="1"/>
    <xf numFmtId="2" fontId="2" fillId="0" borderId="0" xfId="3" applyNumberFormat="1" applyFont="1" applyFill="1" applyAlignment="1">
      <alignment horizontal="center"/>
    </xf>
    <xf numFmtId="2" fontId="2" fillId="0" borderId="0" xfId="3" applyNumberFormat="1" applyFont="1"/>
    <xf numFmtId="2" fontId="17" fillId="0" borderId="0" xfId="3" applyNumberFormat="1" applyFont="1" applyFill="1" applyBorder="1"/>
    <xf numFmtId="166" fontId="2" fillId="0" borderId="0" xfId="3" applyNumberFormat="1" applyFont="1" applyFill="1" applyBorder="1"/>
    <xf numFmtId="2" fontId="3" fillId="0" borderId="0" xfId="3" applyNumberFormat="1" applyFont="1" applyFill="1" applyBorder="1" applyAlignment="1">
      <alignment vertical="center" wrapText="1"/>
    </xf>
    <xf numFmtId="167" fontId="3" fillId="0" borderId="0" xfId="3" applyNumberFormat="1" applyFont="1" applyFill="1" applyBorder="1" applyAlignment="1">
      <alignment horizontal="center" vertical="center" wrapText="1"/>
    </xf>
    <xf numFmtId="2" fontId="3" fillId="0" borderId="0" xfId="3" applyNumberFormat="1" applyFont="1" applyFill="1" applyBorder="1" applyAlignment="1">
      <alignment horizontal="center" vertical="center" wrapText="1"/>
    </xf>
    <xf numFmtId="1" fontId="3" fillId="0" borderId="0" xfId="3" applyNumberFormat="1" applyFont="1" applyFill="1" applyBorder="1" applyAlignment="1">
      <alignment horizontal="center" vertical="center" wrapText="1"/>
    </xf>
    <xf numFmtId="2" fontId="3" fillId="0" borderId="41" xfId="3" applyNumberFormat="1" applyFont="1" applyFill="1" applyBorder="1" applyAlignment="1">
      <alignment horizontal="center" vertical="center"/>
    </xf>
    <xf numFmtId="2" fontId="3" fillId="0" borderId="49" xfId="3" applyNumberFormat="1" applyFont="1" applyFill="1" applyBorder="1" applyAlignment="1">
      <alignment vertical="center" wrapText="1"/>
    </xf>
    <xf numFmtId="2" fontId="3" fillId="0" borderId="49" xfId="3" applyNumberFormat="1" applyFont="1" applyFill="1" applyBorder="1" applyAlignment="1">
      <alignment horizontal="center" vertical="center" wrapText="1"/>
    </xf>
    <xf numFmtId="168" fontId="3" fillId="0" borderId="16" xfId="4" applyNumberFormat="1" applyFont="1" applyFill="1" applyBorder="1" applyAlignment="1">
      <alignment horizontal="center" vertical="center"/>
    </xf>
    <xf numFmtId="9" fontId="3" fillId="2" borderId="58" xfId="3" applyNumberFormat="1" applyFont="1" applyFill="1" applyBorder="1" applyAlignment="1">
      <alignment horizontal="right"/>
    </xf>
    <xf numFmtId="167" fontId="3" fillId="0" borderId="0" xfId="3" applyNumberFormat="1" applyFont="1" applyFill="1" applyBorder="1" applyAlignment="1">
      <alignment horizontal="right"/>
    </xf>
    <xf numFmtId="3" fontId="3" fillId="0" borderId="0" xfId="3" applyNumberFormat="1" applyFont="1" applyFill="1" applyBorder="1" applyAlignment="1">
      <alignment horizontal="right"/>
    </xf>
    <xf numFmtId="169" fontId="3" fillId="0" borderId="0" xfId="3" applyNumberFormat="1" applyFont="1" applyFill="1" applyBorder="1" applyAlignment="1">
      <alignment horizontal="right"/>
    </xf>
    <xf numFmtId="2" fontId="2" fillId="0" borderId="15" xfId="3" applyNumberFormat="1" applyFont="1" applyFill="1" applyBorder="1" applyAlignment="1">
      <alignment horizontal="center" vertical="center"/>
    </xf>
    <xf numFmtId="2" fontId="2" fillId="0" borderId="51" xfId="3" applyNumberFormat="1" applyFont="1" applyFill="1" applyBorder="1" applyAlignment="1">
      <alignment vertical="center" wrapText="1"/>
    </xf>
    <xf numFmtId="2" fontId="2" fillId="0" borderId="51" xfId="3" applyNumberFormat="1" applyFont="1" applyFill="1" applyBorder="1" applyAlignment="1">
      <alignment horizontal="center" vertical="center" wrapText="1"/>
    </xf>
    <xf numFmtId="168" fontId="2" fillId="0" borderId="34" xfId="4" applyNumberFormat="1" applyFont="1" applyFill="1" applyBorder="1" applyAlignment="1">
      <alignment horizontal="center" vertical="center"/>
    </xf>
    <xf numFmtId="9" fontId="2" fillId="2" borderId="51" xfId="3" applyNumberFormat="1" applyFont="1" applyFill="1" applyBorder="1" applyAlignment="1">
      <alignment horizontal="right"/>
    </xf>
    <xf numFmtId="3" fontId="2" fillId="0" borderId="0" xfId="3" applyNumberFormat="1" applyFont="1" applyFill="1" applyBorder="1" applyAlignment="1">
      <alignment horizontal="right"/>
    </xf>
    <xf numFmtId="3" fontId="3" fillId="0" borderId="15" xfId="3" applyNumberFormat="1" applyFont="1" applyFill="1" applyBorder="1" applyAlignment="1">
      <alignment horizontal="center" vertical="center"/>
    </xf>
    <xf numFmtId="2" fontId="3" fillId="0" borderId="51" xfId="3" applyNumberFormat="1" applyFont="1" applyFill="1" applyBorder="1" applyAlignment="1">
      <alignment vertical="center" wrapText="1"/>
    </xf>
    <xf numFmtId="2" fontId="3" fillId="0" borderId="51" xfId="3" applyNumberFormat="1" applyFont="1" applyFill="1" applyBorder="1" applyAlignment="1">
      <alignment horizontal="center" vertical="center" wrapText="1"/>
    </xf>
    <xf numFmtId="168" fontId="3" fillId="0" borderId="34" xfId="4" applyNumberFormat="1" applyFont="1" applyFill="1" applyBorder="1" applyAlignment="1">
      <alignment horizontal="center" vertical="center"/>
    </xf>
    <xf numFmtId="9" fontId="3" fillId="2" borderId="51" xfId="3" applyNumberFormat="1" applyFont="1" applyFill="1" applyBorder="1" applyAlignment="1">
      <alignment horizontal="right" vertical="center"/>
    </xf>
    <xf numFmtId="167" fontId="3" fillId="0" borderId="0" xfId="3" applyNumberFormat="1" applyFont="1" applyFill="1" applyBorder="1" applyAlignment="1">
      <alignment horizontal="right" vertical="center"/>
    </xf>
    <xf numFmtId="3" fontId="3" fillId="0" borderId="0" xfId="3" applyNumberFormat="1" applyFont="1" applyFill="1" applyBorder="1" applyAlignment="1">
      <alignment horizontal="right" vertical="center"/>
    </xf>
    <xf numFmtId="3" fontId="3" fillId="0" borderId="0" xfId="3" applyNumberFormat="1" applyFont="1" applyFill="1" applyBorder="1" applyAlignment="1">
      <alignment horizontal="right" vertical="center" wrapText="1"/>
    </xf>
    <xf numFmtId="169" fontId="3" fillId="0" borderId="0" xfId="3" applyNumberFormat="1" applyFont="1" applyFill="1" applyBorder="1" applyAlignment="1">
      <alignment horizontal="right" vertical="center" wrapText="1"/>
    </xf>
    <xf numFmtId="170" fontId="2" fillId="0" borderId="51" xfId="4" applyNumberFormat="1" applyFont="1" applyFill="1" applyBorder="1" applyAlignment="1">
      <alignment horizontal="center" vertical="center" wrapText="1"/>
    </xf>
    <xf numFmtId="1" fontId="3" fillId="0" borderId="0" xfId="3" applyNumberFormat="1" applyFont="1" applyFill="1" applyBorder="1" applyAlignment="1">
      <alignment horizontal="right"/>
    </xf>
    <xf numFmtId="168" fontId="2" fillId="0" borderId="51" xfId="4" applyNumberFormat="1" applyFont="1" applyFill="1" applyBorder="1" applyAlignment="1">
      <alignment horizontal="center" vertical="center" wrapText="1"/>
    </xf>
    <xf numFmtId="9" fontId="2" fillId="2" borderId="51" xfId="3" applyNumberFormat="1" applyFont="1" applyFill="1" applyBorder="1" applyAlignment="1">
      <alignment horizontal="right" vertical="center"/>
    </xf>
    <xf numFmtId="3" fontId="2" fillId="0" borderId="0" xfId="3" applyNumberFormat="1" applyFont="1" applyFill="1" applyBorder="1" applyAlignment="1">
      <alignment horizontal="right" vertical="center"/>
    </xf>
    <xf numFmtId="169" fontId="2" fillId="0" borderId="0" xfId="3" applyNumberFormat="1" applyFont="1" applyFill="1" applyBorder="1" applyAlignment="1">
      <alignment horizontal="right" vertical="center"/>
    </xf>
    <xf numFmtId="167" fontId="2" fillId="0" borderId="0" xfId="3" applyNumberFormat="1" applyFont="1" applyFill="1" applyBorder="1" applyAlignment="1">
      <alignment horizontal="right" vertical="center"/>
    </xf>
    <xf numFmtId="2" fontId="3" fillId="0" borderId="15" xfId="3" applyNumberFormat="1" applyFont="1" applyFill="1" applyBorder="1" applyAlignment="1">
      <alignment horizontal="center" vertical="center"/>
    </xf>
    <xf numFmtId="1" fontId="3" fillId="0" borderId="0" xfId="3" applyNumberFormat="1" applyFont="1" applyFill="1" applyBorder="1" applyAlignment="1">
      <alignment horizontal="right" vertical="center"/>
    </xf>
    <xf numFmtId="2" fontId="15" fillId="0" borderId="0" xfId="3" applyNumberFormat="1" applyFont="1" applyFill="1"/>
    <xf numFmtId="1" fontId="2" fillId="0" borderId="0" xfId="3" applyNumberFormat="1" applyFont="1" applyFill="1" applyBorder="1" applyAlignment="1">
      <alignment horizontal="right" vertical="center"/>
    </xf>
    <xf numFmtId="1" fontId="15" fillId="0" borderId="0" xfId="3" applyNumberFormat="1" applyFont="1" applyFill="1" applyBorder="1"/>
    <xf numFmtId="3" fontId="6" fillId="0" borderId="0" xfId="3" applyNumberFormat="1" applyFont="1" applyFill="1" applyBorder="1" applyAlignment="1">
      <alignment horizontal="right" vertical="center"/>
    </xf>
    <xf numFmtId="3" fontId="2" fillId="0" borderId="34" xfId="3" applyNumberFormat="1" applyFont="1" applyFill="1" applyBorder="1" applyAlignment="1">
      <alignment horizontal="right" vertical="center"/>
    </xf>
    <xf numFmtId="3" fontId="2" fillId="0" borderId="71" xfId="3" applyNumberFormat="1" applyFont="1" applyFill="1" applyBorder="1" applyAlignment="1">
      <alignment horizontal="right" vertical="center"/>
    </xf>
    <xf numFmtId="3" fontId="3" fillId="0" borderId="35" xfId="3" applyNumberFormat="1" applyFont="1" applyFill="1" applyBorder="1" applyAlignment="1">
      <alignment horizontal="right" vertical="center"/>
    </xf>
    <xf numFmtId="168" fontId="3" fillId="0" borderId="51" xfId="4" applyNumberFormat="1" applyFont="1" applyFill="1" applyBorder="1" applyAlignment="1">
      <alignment horizontal="center" vertical="center" wrapText="1"/>
    </xf>
    <xf numFmtId="3" fontId="9" fillId="0" borderId="0" xfId="3" applyNumberFormat="1" applyFont="1" applyFill="1" applyBorder="1" applyAlignment="1">
      <alignment horizontal="right" vertical="center"/>
    </xf>
    <xf numFmtId="169" fontId="3" fillId="0" borderId="0" xfId="3" applyNumberFormat="1" applyFont="1" applyFill="1" applyBorder="1" applyAlignment="1">
      <alignment horizontal="right" vertical="center"/>
    </xf>
    <xf numFmtId="1" fontId="3" fillId="0" borderId="0" xfId="3" applyNumberFormat="1" applyFont="1" applyFill="1" applyBorder="1" applyAlignment="1">
      <alignment horizontal="right" vertical="center" wrapText="1"/>
    </xf>
    <xf numFmtId="3" fontId="9" fillId="0" borderId="0" xfId="3" applyNumberFormat="1" applyFont="1" applyFill="1" applyBorder="1" applyAlignment="1">
      <alignment horizontal="right" vertical="center" wrapText="1"/>
    </xf>
    <xf numFmtId="2" fontId="3" fillId="0" borderId="51" xfId="3" applyNumberFormat="1" applyFont="1" applyFill="1" applyBorder="1" applyAlignment="1">
      <alignment vertical="center"/>
    </xf>
    <xf numFmtId="2" fontId="18" fillId="0" borderId="0" xfId="3" applyNumberFormat="1" applyFont="1" applyFill="1" applyBorder="1"/>
    <xf numFmtId="2" fontId="19" fillId="0" borderId="51" xfId="3" applyNumberFormat="1" applyFont="1" applyFill="1" applyBorder="1" applyAlignment="1">
      <alignment horizontal="center" vertical="center" wrapText="1"/>
    </xf>
    <xf numFmtId="4" fontId="2" fillId="0" borderId="0" xfId="3" applyNumberFormat="1" applyFont="1" applyFill="1" applyBorder="1" applyAlignment="1">
      <alignment horizontal="right" vertical="center"/>
    </xf>
    <xf numFmtId="2" fontId="20" fillId="0" borderId="51" xfId="3" applyNumberFormat="1" applyFont="1" applyFill="1" applyBorder="1" applyAlignment="1">
      <alignment horizontal="center" vertical="center" wrapText="1"/>
    </xf>
    <xf numFmtId="3" fontId="2" fillId="0" borderId="0" xfId="3" applyNumberFormat="1" applyFont="1" applyFill="1" applyBorder="1" applyAlignment="1">
      <alignment horizontal="right" vertical="center" wrapText="1"/>
    </xf>
    <xf numFmtId="167" fontId="3" fillId="0" borderId="0" xfId="3" applyNumberFormat="1" applyFont="1" applyFill="1" applyBorder="1" applyAlignment="1">
      <alignment horizontal="right" vertical="center" wrapText="1"/>
    </xf>
    <xf numFmtId="168" fontId="21" fillId="0" borderId="0" xfId="4" applyNumberFormat="1" applyFont="1" applyFill="1" applyBorder="1" applyAlignment="1">
      <alignment horizontal="center" vertical="center"/>
    </xf>
    <xf numFmtId="165" fontId="3" fillId="0" borderId="51" xfId="3" applyNumberFormat="1" applyFont="1" applyFill="1" applyBorder="1" applyAlignment="1">
      <alignment horizontal="center" vertical="center" wrapText="1"/>
    </xf>
    <xf numFmtId="164" fontId="3" fillId="0" borderId="0" xfId="3" applyNumberFormat="1" applyFont="1" applyFill="1" applyBorder="1" applyAlignment="1">
      <alignment horizontal="right" vertical="center"/>
    </xf>
    <xf numFmtId="164" fontId="3" fillId="0" borderId="0" xfId="3" applyNumberFormat="1" applyFont="1" applyFill="1" applyBorder="1" applyAlignment="1">
      <alignment horizontal="right" vertical="center" wrapText="1"/>
    </xf>
    <xf numFmtId="165" fontId="3" fillId="0" borderId="0" xfId="3" applyNumberFormat="1" applyFont="1" applyFill="1" applyBorder="1" applyAlignment="1">
      <alignment horizontal="right" vertical="center" wrapText="1"/>
    </xf>
    <xf numFmtId="169" fontId="2" fillId="0" borderId="0" xfId="3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right" vertical="center"/>
    </xf>
    <xf numFmtId="2" fontId="22" fillId="0" borderId="42" xfId="3" applyNumberFormat="1" applyFont="1" applyFill="1" applyBorder="1" applyAlignment="1">
      <alignment vertical="center" wrapText="1"/>
    </xf>
    <xf numFmtId="164" fontId="17" fillId="0" borderId="34" xfId="3" applyNumberFormat="1" applyFont="1" applyFill="1" applyBorder="1" applyAlignment="1">
      <alignment horizontal="right" vertical="center" wrapText="1"/>
    </xf>
    <xf numFmtId="164" fontId="17" fillId="0" borderId="71" xfId="3" applyNumberFormat="1" applyFont="1" applyFill="1" applyBorder="1" applyAlignment="1">
      <alignment horizontal="right" vertical="center" wrapText="1"/>
    </xf>
    <xf numFmtId="164" fontId="3" fillId="0" borderId="35" xfId="3" applyNumberFormat="1" applyFont="1" applyFill="1" applyBorder="1" applyAlignment="1">
      <alignment horizontal="right" vertical="center" wrapText="1"/>
    </xf>
    <xf numFmtId="164" fontId="17" fillId="0" borderId="0" xfId="3" applyNumberFormat="1" applyFont="1" applyFill="1" applyBorder="1" applyAlignment="1">
      <alignment horizontal="right" vertical="center" wrapText="1"/>
    </xf>
    <xf numFmtId="165" fontId="17" fillId="0" borderId="0" xfId="3" applyNumberFormat="1" applyFont="1" applyFill="1" applyBorder="1" applyAlignment="1">
      <alignment horizontal="right" vertical="center" wrapText="1"/>
    </xf>
    <xf numFmtId="2" fontId="23" fillId="0" borderId="15" xfId="3" applyNumberFormat="1" applyFont="1" applyFill="1" applyBorder="1" applyAlignment="1">
      <alignment horizontal="center" vertical="center"/>
    </xf>
    <xf numFmtId="2" fontId="16" fillId="0" borderId="51" xfId="3" applyNumberFormat="1" applyFont="1" applyFill="1" applyBorder="1" applyAlignment="1">
      <alignment vertical="center" wrapText="1"/>
    </xf>
    <xf numFmtId="2" fontId="23" fillId="0" borderId="51" xfId="3" applyNumberFormat="1" applyFont="1" applyFill="1" applyBorder="1" applyAlignment="1">
      <alignment horizontal="center" vertical="center" wrapText="1"/>
    </xf>
    <xf numFmtId="164" fontId="5" fillId="0" borderId="34" xfId="3" applyNumberFormat="1" applyFont="1" applyFill="1" applyBorder="1" applyAlignment="1">
      <alignment horizontal="right" vertical="center" wrapText="1"/>
    </xf>
    <xf numFmtId="164" fontId="5" fillId="0" borderId="71" xfId="3" applyNumberFormat="1" applyFont="1" applyFill="1" applyBorder="1" applyAlignment="1">
      <alignment horizontal="right" vertical="center" wrapText="1"/>
    </xf>
    <xf numFmtId="3" fontId="3" fillId="0" borderId="35" xfId="3" applyNumberFormat="1" applyFont="1" applyFill="1" applyBorder="1" applyAlignment="1">
      <alignment horizontal="right"/>
    </xf>
    <xf numFmtId="164" fontId="5" fillId="0" borderId="0" xfId="3" applyNumberFormat="1" applyFont="1" applyFill="1" applyBorder="1" applyAlignment="1">
      <alignment horizontal="right" vertical="center" wrapText="1"/>
    </xf>
    <xf numFmtId="165" fontId="5" fillId="0" borderId="0" xfId="3" applyNumberFormat="1" applyFont="1" applyFill="1" applyBorder="1" applyAlignment="1">
      <alignment horizontal="right" vertical="center" wrapText="1"/>
    </xf>
    <xf numFmtId="2" fontId="13" fillId="0" borderId="0" xfId="3" applyNumberFormat="1" applyFont="1" applyFill="1" applyBorder="1"/>
    <xf numFmtId="2" fontId="13" fillId="0" borderId="0" xfId="3" applyNumberFormat="1" applyFont="1" applyFill="1"/>
    <xf numFmtId="2" fontId="24" fillId="0" borderId="50" xfId="3" applyNumberFormat="1" applyFont="1" applyFill="1" applyBorder="1" applyAlignment="1">
      <alignment horizontal="center" vertical="center"/>
    </xf>
    <xf numFmtId="2" fontId="25" fillId="0" borderId="60" xfId="3" applyNumberFormat="1" applyFont="1" applyFill="1" applyBorder="1" applyAlignment="1">
      <alignment vertical="center" wrapText="1"/>
    </xf>
    <xf numFmtId="2" fontId="20" fillId="0" borderId="63" xfId="3" applyNumberFormat="1" applyFont="1" applyFill="1" applyBorder="1" applyAlignment="1">
      <alignment horizontal="center" vertical="center" wrapText="1"/>
    </xf>
    <xf numFmtId="2" fontId="24" fillId="0" borderId="53" xfId="3" applyNumberFormat="1" applyFont="1" applyFill="1" applyBorder="1" applyAlignment="1">
      <alignment horizontal="center" vertical="center" wrapText="1"/>
    </xf>
    <xf numFmtId="9" fontId="2" fillId="2" borderId="60" xfId="3" applyNumberFormat="1" applyFont="1" applyFill="1" applyBorder="1" applyAlignment="1">
      <alignment horizontal="right" vertical="center"/>
    </xf>
    <xf numFmtId="164" fontId="25" fillId="0" borderId="34" xfId="3" applyNumberFormat="1" applyFont="1" applyFill="1" applyBorder="1" applyAlignment="1">
      <alignment horizontal="right" vertical="center" wrapText="1"/>
    </xf>
    <xf numFmtId="164" fontId="25" fillId="0" borderId="71" xfId="3" applyNumberFormat="1" applyFont="1" applyFill="1" applyBorder="1" applyAlignment="1">
      <alignment horizontal="right" vertical="center" wrapText="1"/>
    </xf>
    <xf numFmtId="3" fontId="24" fillId="0" borderId="35" xfId="3" applyNumberFormat="1" applyFont="1" applyFill="1" applyBorder="1" applyAlignment="1">
      <alignment horizontal="right"/>
    </xf>
    <xf numFmtId="167" fontId="24" fillId="0" borderId="0" xfId="3" applyNumberFormat="1" applyFont="1" applyFill="1" applyBorder="1" applyAlignment="1">
      <alignment horizontal="right"/>
    </xf>
    <xf numFmtId="164" fontId="25" fillId="0" borderId="0" xfId="3" applyNumberFormat="1" applyFont="1" applyFill="1" applyBorder="1" applyAlignment="1">
      <alignment horizontal="right" vertical="center" wrapText="1"/>
    </xf>
    <xf numFmtId="3" fontId="24" fillId="0" borderId="0" xfId="3" applyNumberFormat="1" applyFont="1" applyFill="1" applyBorder="1" applyAlignment="1">
      <alignment horizontal="right"/>
    </xf>
    <xf numFmtId="165" fontId="25" fillId="0" borderId="0" xfId="3" applyNumberFormat="1" applyFont="1" applyFill="1" applyBorder="1" applyAlignment="1">
      <alignment horizontal="right" vertical="center" wrapText="1"/>
    </xf>
    <xf numFmtId="2" fontId="26" fillId="0" borderId="0" xfId="3" applyNumberFormat="1" applyFont="1" applyFill="1" applyBorder="1"/>
    <xf numFmtId="2" fontId="26" fillId="0" borderId="0" xfId="3" applyNumberFormat="1" applyFont="1" applyFill="1"/>
    <xf numFmtId="2" fontId="3" fillId="0" borderId="55" xfId="3" applyNumberFormat="1" applyFont="1" applyFill="1" applyBorder="1" applyAlignment="1">
      <alignment horizontal="center" vertical="center"/>
    </xf>
    <xf numFmtId="2" fontId="3" fillId="0" borderId="55" xfId="3" applyNumberFormat="1" applyFont="1" applyFill="1" applyBorder="1" applyAlignment="1">
      <alignment vertical="center" wrapText="1"/>
    </xf>
    <xf numFmtId="2" fontId="20" fillId="2" borderId="4" xfId="3" applyNumberFormat="1" applyFont="1" applyFill="1" applyBorder="1" applyAlignment="1">
      <alignment horizontal="center" vertical="center"/>
    </xf>
    <xf numFmtId="4" fontId="3" fillId="0" borderId="4" xfId="3" applyNumberFormat="1" applyFont="1" applyFill="1" applyBorder="1" applyAlignment="1">
      <alignment horizontal="center" vertical="center" wrapText="1"/>
    </xf>
    <xf numFmtId="9" fontId="2" fillId="2" borderId="4" xfId="3" applyNumberFormat="1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 wrapText="1"/>
    </xf>
    <xf numFmtId="2" fontId="3" fillId="0" borderId="0" xfId="3" applyNumberFormat="1" applyFont="1" applyFill="1" applyBorder="1" applyAlignment="1">
      <alignment horizontal="right" vertical="center" wrapText="1"/>
    </xf>
    <xf numFmtId="2" fontId="27" fillId="0" borderId="0" xfId="3" applyNumberFormat="1" applyFont="1" applyFill="1" applyBorder="1"/>
    <xf numFmtId="2" fontId="27" fillId="0" borderId="0" xfId="3" applyNumberFormat="1" applyFont="1" applyFill="1"/>
    <xf numFmtId="2" fontId="2" fillId="0" borderId="41" xfId="3" applyNumberFormat="1" applyFont="1" applyFill="1" applyBorder="1"/>
    <xf numFmtId="2" fontId="3" fillId="0" borderId="41" xfId="3" applyNumberFormat="1" applyFont="1" applyFill="1" applyBorder="1" applyAlignment="1">
      <alignment vertical="center" wrapText="1"/>
    </xf>
    <xf numFmtId="2" fontId="20" fillId="2" borderId="41" xfId="3" applyNumberFormat="1" applyFont="1" applyFill="1" applyBorder="1" applyAlignment="1">
      <alignment horizontal="center" vertical="center" wrapText="1"/>
    </xf>
    <xf numFmtId="2" fontId="27" fillId="0" borderId="49" xfId="3" applyNumberFormat="1" applyFont="1" applyFill="1" applyBorder="1" applyAlignment="1">
      <alignment horizontal="center" vertical="center" wrapText="1"/>
    </xf>
    <xf numFmtId="4" fontId="3" fillId="2" borderId="49" xfId="3" applyNumberFormat="1" applyFont="1" applyFill="1" applyBorder="1" applyAlignment="1">
      <alignment horizontal="right"/>
    </xf>
    <xf numFmtId="4" fontId="3" fillId="0" borderId="34" xfId="3" applyNumberFormat="1" applyFont="1" applyFill="1" applyBorder="1" applyAlignment="1">
      <alignment horizontal="right"/>
    </xf>
    <xf numFmtId="4" fontId="3" fillId="0" borderId="71" xfId="3" applyNumberFormat="1" applyFont="1" applyFill="1" applyBorder="1" applyAlignment="1">
      <alignment horizontal="right"/>
    </xf>
    <xf numFmtId="3" fontId="3" fillId="0" borderId="35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/>
    </xf>
    <xf numFmtId="167" fontId="2" fillId="0" borderId="0" xfId="3" applyNumberFormat="1" applyFont="1" applyFill="1" applyBorder="1"/>
    <xf numFmtId="2" fontId="13" fillId="0" borderId="41" xfId="3" applyNumberFormat="1" applyFont="1" applyFill="1" applyBorder="1"/>
    <xf numFmtId="2" fontId="22" fillId="0" borderId="41" xfId="3" applyNumberFormat="1" applyFont="1" applyFill="1" applyBorder="1" applyAlignment="1">
      <alignment vertical="center" wrapText="1"/>
    </xf>
    <xf numFmtId="2" fontId="20" fillId="2" borderId="15" xfId="3" applyNumberFormat="1" applyFont="1" applyFill="1" applyBorder="1" applyAlignment="1">
      <alignment horizontal="center" vertical="center" wrapText="1"/>
    </xf>
    <xf numFmtId="4" fontId="23" fillId="2" borderId="51" xfId="3" applyNumberFormat="1" applyFont="1" applyFill="1" applyBorder="1" applyAlignment="1">
      <alignment horizontal="right"/>
    </xf>
    <xf numFmtId="4" fontId="22" fillId="0" borderId="34" xfId="3" applyNumberFormat="1" applyFont="1" applyFill="1" applyBorder="1" applyAlignment="1">
      <alignment horizontal="right"/>
    </xf>
    <xf numFmtId="4" fontId="23" fillId="0" borderId="71" xfId="3" applyNumberFormat="1" applyFont="1" applyFill="1" applyBorder="1" applyAlignment="1">
      <alignment horizontal="right"/>
    </xf>
    <xf numFmtId="3" fontId="23" fillId="0" borderId="35" xfId="3" applyNumberFormat="1" applyFont="1" applyFill="1" applyBorder="1" applyAlignment="1">
      <alignment horizontal="right" vertical="center" wrapText="1"/>
    </xf>
    <xf numFmtId="167" fontId="23" fillId="0" borderId="0" xfId="3" applyNumberFormat="1" applyFont="1" applyFill="1" applyBorder="1" applyAlignment="1">
      <alignment horizontal="right" vertical="center" wrapText="1"/>
    </xf>
    <xf numFmtId="4" fontId="22" fillId="0" borderId="0" xfId="3" applyNumberFormat="1" applyFont="1" applyFill="1" applyBorder="1" applyAlignment="1">
      <alignment horizontal="right"/>
    </xf>
    <xf numFmtId="4" fontId="22" fillId="0" borderId="0" xfId="3" applyNumberFormat="1" applyFont="1" applyFill="1" applyBorder="1" applyAlignment="1">
      <alignment horizontal="right" vertical="center" wrapText="1"/>
    </xf>
    <xf numFmtId="4" fontId="23" fillId="0" borderId="0" xfId="3" applyNumberFormat="1" applyFont="1" applyFill="1" applyBorder="1" applyAlignment="1">
      <alignment horizontal="right"/>
    </xf>
    <xf numFmtId="3" fontId="23" fillId="0" borderId="0" xfId="3" applyNumberFormat="1" applyFont="1" applyFill="1" applyBorder="1" applyAlignment="1">
      <alignment horizontal="right" vertical="center" wrapText="1"/>
    </xf>
    <xf numFmtId="1" fontId="23" fillId="0" borderId="0" xfId="3" applyNumberFormat="1" applyFont="1" applyFill="1" applyBorder="1" applyAlignment="1">
      <alignment horizontal="right"/>
    </xf>
    <xf numFmtId="3" fontId="23" fillId="0" borderId="0" xfId="3" applyNumberFormat="1" applyFont="1" applyFill="1" applyBorder="1" applyAlignment="1">
      <alignment horizontal="right"/>
    </xf>
    <xf numFmtId="167" fontId="13" fillId="0" borderId="0" xfId="3" applyNumberFormat="1" applyFont="1" applyFill="1" applyBorder="1"/>
    <xf numFmtId="2" fontId="3" fillId="0" borderId="15" xfId="3" applyNumberFormat="1" applyFont="1" applyFill="1" applyBorder="1" applyAlignment="1">
      <alignment vertical="center" wrapText="1"/>
    </xf>
    <xf numFmtId="2" fontId="27" fillId="0" borderId="51" xfId="3" applyNumberFormat="1" applyFont="1" applyFill="1" applyBorder="1" applyAlignment="1">
      <alignment horizontal="center" vertical="center" wrapText="1"/>
    </xf>
    <xf numFmtId="4" fontId="3" fillId="2" borderId="51" xfId="3" applyNumberFormat="1" applyFont="1" applyFill="1" applyBorder="1" applyAlignment="1">
      <alignment horizontal="right"/>
    </xf>
    <xf numFmtId="4" fontId="17" fillId="0" borderId="34" xfId="3" applyNumberFormat="1" applyFont="1" applyFill="1" applyBorder="1" applyAlignment="1">
      <alignment horizontal="right"/>
    </xf>
    <xf numFmtId="4" fontId="17" fillId="0" borderId="0" xfId="3" applyNumberFormat="1" applyFont="1" applyFill="1" applyBorder="1" applyAlignment="1">
      <alignment horizontal="right"/>
    </xf>
    <xf numFmtId="4" fontId="17" fillId="0" borderId="0" xfId="3" applyNumberFormat="1" applyFont="1" applyFill="1" applyBorder="1" applyAlignment="1">
      <alignment horizontal="right" vertical="center" wrapText="1"/>
    </xf>
    <xf numFmtId="2" fontId="13" fillId="0" borderId="15" xfId="3" applyNumberFormat="1" applyFont="1" applyFill="1" applyBorder="1"/>
    <xf numFmtId="2" fontId="23" fillId="0" borderId="15" xfId="3" applyNumberFormat="1" applyFont="1" applyFill="1" applyBorder="1" applyAlignment="1">
      <alignment vertical="center" wrapText="1"/>
    </xf>
    <xf numFmtId="4" fontId="23" fillId="0" borderId="34" xfId="3" applyNumberFormat="1" applyFont="1" applyFill="1" applyBorder="1" applyAlignment="1">
      <alignment horizontal="right"/>
    </xf>
    <xf numFmtId="2" fontId="13" fillId="0" borderId="25" xfId="3" applyNumberFormat="1" applyFont="1" applyFill="1" applyBorder="1"/>
    <xf numFmtId="2" fontId="23" fillId="0" borderId="25" xfId="3" applyNumberFormat="1" applyFont="1" applyFill="1" applyBorder="1" applyAlignment="1">
      <alignment vertical="center" wrapText="1"/>
    </xf>
    <xf numFmtId="2" fontId="23" fillId="0" borderId="60" xfId="3" applyNumberFormat="1" applyFont="1" applyFill="1" applyBorder="1" applyAlignment="1">
      <alignment horizontal="center" vertical="center" wrapText="1"/>
    </xf>
    <xf numFmtId="4" fontId="23" fillId="2" borderId="64" xfId="3" applyNumberFormat="1" applyFont="1" applyFill="1" applyBorder="1" applyAlignment="1">
      <alignment horizontal="right" vertical="center"/>
    </xf>
    <xf numFmtId="4" fontId="23" fillId="0" borderId="0" xfId="3" applyNumberFormat="1" applyFont="1" applyFill="1" applyBorder="1" applyAlignment="1">
      <alignment horizontal="right" vertical="center"/>
    </xf>
    <xf numFmtId="4" fontId="16" fillId="0" borderId="0" xfId="3" applyNumberFormat="1" applyFont="1" applyFill="1" applyBorder="1" applyAlignment="1">
      <alignment horizontal="right" vertical="center" wrapText="1"/>
    </xf>
    <xf numFmtId="2" fontId="13" fillId="0" borderId="0" xfId="3" applyNumberFormat="1" applyFont="1"/>
    <xf numFmtId="2" fontId="3" fillId="0" borderId="2" xfId="3" applyNumberFormat="1" applyFont="1" applyFill="1" applyBorder="1" applyAlignment="1">
      <alignment vertical="center" wrapText="1"/>
    </xf>
    <xf numFmtId="2" fontId="20" fillId="2" borderId="50" xfId="3" applyNumberFormat="1" applyFont="1" applyFill="1" applyBorder="1" applyAlignment="1">
      <alignment horizontal="center" vertical="center" wrapText="1"/>
    </xf>
    <xf numFmtId="2" fontId="27" fillId="0" borderId="12" xfId="3" applyNumberFormat="1" applyFont="1" applyFill="1" applyBorder="1" applyAlignment="1">
      <alignment horizontal="center" vertical="center" wrapText="1"/>
    </xf>
    <xf numFmtId="4" fontId="3" fillId="2" borderId="12" xfId="3" applyNumberFormat="1" applyFont="1" applyFill="1" applyBorder="1" applyAlignment="1">
      <alignment horizontal="right" vertical="center"/>
    </xf>
    <xf numFmtId="4" fontId="3" fillId="0" borderId="34" xfId="3" applyNumberFormat="1" applyFont="1" applyFill="1" applyBorder="1" applyAlignment="1">
      <alignment horizontal="right" vertical="center"/>
    </xf>
    <xf numFmtId="4" fontId="3" fillId="0" borderId="71" xfId="3" applyNumberFormat="1" applyFont="1" applyFill="1" applyBorder="1" applyAlignment="1">
      <alignment horizontal="right" vertical="center"/>
    </xf>
    <xf numFmtId="4" fontId="3" fillId="0" borderId="35" xfId="3" applyNumberFormat="1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2" fontId="3" fillId="0" borderId="0" xfId="3" applyNumberFormat="1" applyFont="1" applyFill="1" applyBorder="1" applyAlignment="1">
      <alignment horizontal="right" vertical="center"/>
    </xf>
    <xf numFmtId="167" fontId="28" fillId="0" borderId="0" xfId="3" applyNumberFormat="1" applyFont="1" applyFill="1" applyBorder="1"/>
    <xf numFmtId="2" fontId="29" fillId="0" borderId="0" xfId="3" applyNumberFormat="1" applyFont="1" applyFill="1" applyBorder="1"/>
    <xf numFmtId="2" fontId="29" fillId="0" borderId="0" xfId="3" applyNumberFormat="1" applyFont="1"/>
    <xf numFmtId="0" fontId="2" fillId="0" borderId="7" xfId="3" applyFont="1" applyFill="1" applyBorder="1"/>
    <xf numFmtId="0" fontId="2" fillId="0" borderId="72" xfId="3" applyFont="1" applyBorder="1" applyAlignment="1">
      <alignment vertical="center" wrapText="1"/>
    </xf>
    <xf numFmtId="2" fontId="20" fillId="2" borderId="11" xfId="3" applyNumberFormat="1" applyFont="1" applyFill="1" applyBorder="1" applyAlignment="1">
      <alignment horizontal="center" vertical="center"/>
    </xf>
    <xf numFmtId="4" fontId="2" fillId="0" borderId="29" xfId="3" applyNumberFormat="1" applyFont="1" applyFill="1" applyBorder="1" applyAlignment="1">
      <alignment horizontal="center" vertical="center"/>
    </xf>
    <xf numFmtId="0" fontId="2" fillId="0" borderId="58" xfId="3" applyFont="1" applyBorder="1" applyAlignment="1">
      <alignment horizontal="right"/>
    </xf>
    <xf numFmtId="164" fontId="2" fillId="0" borderId="0" xfId="3" applyNumberFormat="1" applyFont="1" applyBorder="1"/>
    <xf numFmtId="0" fontId="2" fillId="0" borderId="0" xfId="3" applyFont="1" applyBorder="1"/>
    <xf numFmtId="0" fontId="2" fillId="0" borderId="12" xfId="3" applyFont="1" applyFill="1" applyBorder="1"/>
    <xf numFmtId="2" fontId="3" fillId="0" borderId="15" xfId="3" applyNumberFormat="1" applyFont="1" applyFill="1" applyBorder="1" applyAlignment="1">
      <alignment horizontal="center" vertical="center" wrapText="1"/>
    </xf>
    <xf numFmtId="4" fontId="2" fillId="0" borderId="32" xfId="3" applyNumberFormat="1" applyFont="1" applyFill="1" applyBorder="1" applyAlignment="1">
      <alignment horizontal="center" vertical="center" wrapText="1"/>
    </xf>
    <xf numFmtId="0" fontId="2" fillId="0" borderId="51" xfId="3" applyFont="1" applyBorder="1" applyAlignment="1">
      <alignment horizontal="right"/>
    </xf>
    <xf numFmtId="164" fontId="2" fillId="0" borderId="0" xfId="3" applyNumberFormat="1" applyFont="1"/>
    <xf numFmtId="4" fontId="2" fillId="0" borderId="32" xfId="3" applyNumberFormat="1" applyFont="1" applyFill="1" applyBorder="1" applyAlignment="1">
      <alignment horizontal="center" vertical="center"/>
    </xf>
    <xf numFmtId="165" fontId="2" fillId="0" borderId="0" xfId="3" applyNumberFormat="1" applyFont="1" applyFill="1" applyBorder="1"/>
    <xf numFmtId="165" fontId="2" fillId="0" borderId="0" xfId="3" applyNumberFormat="1" applyFont="1"/>
    <xf numFmtId="0" fontId="2" fillId="0" borderId="41" xfId="3" applyFont="1" applyFill="1" applyBorder="1"/>
    <xf numFmtId="0" fontId="3" fillId="0" borderId="72" xfId="3" applyFont="1" applyFill="1" applyBorder="1" applyAlignment="1">
      <alignment horizontal="left"/>
    </xf>
    <xf numFmtId="0" fontId="2" fillId="0" borderId="15" xfId="3" applyFont="1" applyFill="1" applyBorder="1"/>
    <xf numFmtId="4" fontId="2" fillId="0" borderId="32" xfId="3" applyNumberFormat="1" applyFont="1" applyFill="1" applyBorder="1" applyAlignment="1">
      <alignment horizontal="center"/>
    </xf>
    <xf numFmtId="0" fontId="2" fillId="0" borderId="73" xfId="3" applyFont="1" applyFill="1" applyBorder="1" applyAlignment="1">
      <alignment horizontal="left" wrapText="1"/>
    </xf>
    <xf numFmtId="0" fontId="2" fillId="0" borderId="15" xfId="3" applyFont="1" applyFill="1" applyBorder="1" applyAlignment="1">
      <alignment horizontal="center" vertical="center"/>
    </xf>
    <xf numFmtId="0" fontId="2" fillId="0" borderId="32" xfId="3" applyFont="1" applyFill="1" applyBorder="1" applyAlignment="1">
      <alignment horizontal="center" vertical="center"/>
    </xf>
    <xf numFmtId="0" fontId="2" fillId="0" borderId="13" xfId="3" applyFont="1" applyFill="1" applyBorder="1"/>
    <xf numFmtId="0" fontId="2" fillId="0" borderId="65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horizontal="center" vertical="center" wrapText="1"/>
    </xf>
    <xf numFmtId="3" fontId="2" fillId="0" borderId="37" xfId="3" applyNumberFormat="1" applyFont="1" applyFill="1" applyBorder="1" applyAlignment="1">
      <alignment horizontal="center" vertical="center" wrapText="1"/>
    </xf>
    <xf numFmtId="0" fontId="2" fillId="0" borderId="13" xfId="3" applyFont="1" applyBorder="1" applyAlignment="1">
      <alignment horizontal="right"/>
    </xf>
    <xf numFmtId="0" fontId="2" fillId="0" borderId="25" xfId="3" applyFont="1" applyFill="1" applyBorder="1"/>
    <xf numFmtId="49" fontId="2" fillId="0" borderId="0" xfId="3" applyNumberFormat="1" applyFont="1" applyFill="1"/>
    <xf numFmtId="0" fontId="19" fillId="0" borderId="0" xfId="3" applyFont="1" applyFill="1" applyBorder="1" applyAlignment="1">
      <alignment horizontal="left"/>
    </xf>
    <xf numFmtId="0" fontId="19" fillId="0" borderId="0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left"/>
    </xf>
    <xf numFmtId="0" fontId="3" fillId="0" borderId="0" xfId="3" applyFont="1" applyFill="1" applyBorder="1" applyAlignment="1">
      <alignment horizontal="left"/>
    </xf>
    <xf numFmtId="0" fontId="23" fillId="0" borderId="0" xfId="3" applyFont="1" applyFill="1" applyBorder="1"/>
    <xf numFmtId="0" fontId="3" fillId="0" borderId="0" xfId="3" applyFont="1" applyFill="1" applyBorder="1"/>
    <xf numFmtId="3" fontId="2" fillId="0" borderId="0" xfId="2" applyNumberFormat="1" applyFont="1"/>
    <xf numFmtId="0" fontId="19" fillId="0" borderId="0" xfId="3" applyFont="1" applyFill="1" applyAlignment="1">
      <alignment horizontal="left"/>
    </xf>
    <xf numFmtId="0" fontId="19" fillId="0" borderId="0" xfId="3" applyFont="1" applyFill="1" applyAlignment="1">
      <alignment horizontal="center"/>
    </xf>
    <xf numFmtId="0" fontId="20" fillId="0" borderId="0" xfId="3" applyFont="1" applyFill="1" applyAlignment="1">
      <alignment horizontal="left"/>
    </xf>
    <xf numFmtId="0" fontId="3" fillId="0" borderId="0" xfId="3" applyFont="1" applyFill="1" applyAlignment="1">
      <alignment horizontal="left"/>
    </xf>
    <xf numFmtId="0" fontId="23" fillId="0" borderId="0" xfId="3" applyFont="1" applyFill="1"/>
    <xf numFmtId="0" fontId="20" fillId="0" borderId="0" xfId="3" applyFont="1" applyFill="1" applyAlignment="1">
      <alignment horizontal="center"/>
    </xf>
    <xf numFmtId="0" fontId="2" fillId="0" borderId="0" xfId="2" applyFont="1"/>
    <xf numFmtId="0" fontId="31" fillId="0" borderId="0" xfId="3" applyFont="1" applyFill="1"/>
    <xf numFmtId="0" fontId="3" fillId="0" borderId="0" xfId="3" applyFont="1"/>
    <xf numFmtId="0" fontId="13" fillId="0" borderId="0" xfId="2" applyFont="1"/>
    <xf numFmtId="3" fontId="13" fillId="0" borderId="0" xfId="2" applyNumberFormat="1" applyFont="1"/>
    <xf numFmtId="0" fontId="32" fillId="0" borderId="0" xfId="3" applyFont="1" applyFill="1"/>
    <xf numFmtId="0" fontId="19" fillId="0" borderId="0" xfId="3" applyFont="1" applyFill="1"/>
    <xf numFmtId="9" fontId="2" fillId="2" borderId="58" xfId="1" applyFont="1" applyFill="1" applyBorder="1" applyAlignment="1">
      <alignment horizontal="center"/>
    </xf>
    <xf numFmtId="9" fontId="2" fillId="2" borderId="30" xfId="1" applyFont="1" applyFill="1" applyBorder="1" applyAlignment="1">
      <alignment horizontal="center"/>
    </xf>
    <xf numFmtId="9" fontId="2" fillId="2" borderId="29" xfId="1" applyFont="1" applyFill="1" applyBorder="1" applyAlignment="1">
      <alignment horizontal="center"/>
    </xf>
    <xf numFmtId="3" fontId="2" fillId="0" borderId="51" xfId="0" applyNumberFormat="1" applyFont="1" applyFill="1" applyBorder="1" applyAlignment="1">
      <alignment horizontal="center"/>
    </xf>
    <xf numFmtId="3" fontId="2" fillId="0" borderId="33" xfId="0" applyNumberFormat="1" applyFont="1" applyFill="1" applyBorder="1" applyAlignment="1">
      <alignment horizontal="center"/>
    </xf>
    <xf numFmtId="3" fontId="2" fillId="0" borderId="32" xfId="0" applyNumberFormat="1" applyFont="1" applyFill="1" applyBorder="1" applyAlignment="1">
      <alignment horizontal="center"/>
    </xf>
    <xf numFmtId="3" fontId="2" fillId="2" borderId="51" xfId="0" applyNumberFormat="1" applyFont="1" applyFill="1" applyBorder="1" applyAlignment="1">
      <alignment horizontal="center"/>
    </xf>
    <xf numFmtId="3" fontId="2" fillId="2" borderId="33" xfId="0" applyNumberFormat="1" applyFont="1" applyFill="1" applyBorder="1" applyAlignment="1">
      <alignment horizontal="center"/>
    </xf>
    <xf numFmtId="3" fontId="2" fillId="2" borderId="32" xfId="0" applyNumberFormat="1" applyFont="1" applyFill="1" applyBorder="1" applyAlignment="1">
      <alignment horizontal="center"/>
    </xf>
    <xf numFmtId="3" fontId="2" fillId="0" borderId="36" xfId="0" applyNumberFormat="1" applyFont="1" applyFill="1" applyBorder="1" applyAlignment="1">
      <alignment horizontal="center"/>
    </xf>
    <xf numFmtId="9" fontId="2" fillId="2" borderId="51" xfId="1" applyFont="1" applyFill="1" applyBorder="1" applyAlignment="1">
      <alignment horizontal="center"/>
    </xf>
    <xf numFmtId="9" fontId="2" fillId="2" borderId="33" xfId="1" applyFont="1" applyFill="1" applyBorder="1" applyAlignment="1">
      <alignment horizontal="center"/>
    </xf>
    <xf numFmtId="9" fontId="2" fillId="2" borderId="32" xfId="1" applyFont="1" applyFill="1" applyBorder="1" applyAlignment="1">
      <alignment horizontal="center"/>
    </xf>
    <xf numFmtId="1" fontId="2" fillId="0" borderId="58" xfId="0" applyNumberFormat="1" applyFont="1" applyFill="1" applyBorder="1" applyAlignment="1">
      <alignment horizontal="center"/>
    </xf>
    <xf numFmtId="1" fontId="2" fillId="0" borderId="30" xfId="0" applyNumberFormat="1" applyFont="1" applyFill="1" applyBorder="1" applyAlignment="1">
      <alignment horizontal="center"/>
    </xf>
    <xf numFmtId="1" fontId="2" fillId="0" borderId="29" xfId="0" applyNumberFormat="1" applyFont="1" applyFill="1" applyBorder="1" applyAlignment="1">
      <alignment horizontal="center"/>
    </xf>
    <xf numFmtId="1" fontId="2" fillId="2" borderId="58" xfId="0" applyNumberFormat="1" applyFont="1" applyFill="1" applyBorder="1" applyAlignment="1">
      <alignment horizontal="center"/>
    </xf>
    <xf numFmtId="1" fontId="2" fillId="2" borderId="30" xfId="0" applyNumberFormat="1" applyFont="1" applyFill="1" applyBorder="1" applyAlignment="1">
      <alignment horizontal="center"/>
    </xf>
    <xf numFmtId="1" fontId="2" fillId="2" borderId="29" xfId="0" applyNumberFormat="1" applyFont="1" applyFill="1" applyBorder="1" applyAlignment="1">
      <alignment horizontal="center"/>
    </xf>
    <xf numFmtId="3" fontId="2" fillId="0" borderId="58" xfId="0" applyNumberFormat="1" applyFont="1" applyFill="1" applyBorder="1" applyAlignment="1">
      <alignment horizontal="center"/>
    </xf>
    <xf numFmtId="3" fontId="2" fillId="0" borderId="30" xfId="0" applyNumberFormat="1" applyFont="1" applyFill="1" applyBorder="1" applyAlignment="1">
      <alignment horizontal="center"/>
    </xf>
    <xf numFmtId="3" fontId="2" fillId="0" borderId="3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wrapText="1"/>
    </xf>
    <xf numFmtId="4" fontId="2" fillId="0" borderId="10" xfId="0" applyNumberFormat="1" applyFont="1" applyFill="1" applyBorder="1" applyAlignment="1">
      <alignment horizontal="center" wrapText="1"/>
    </xf>
    <xf numFmtId="4" fontId="2" fillId="0" borderId="14" xfId="0" applyNumberFormat="1" applyFont="1" applyFill="1" applyBorder="1" applyAlignment="1">
      <alignment horizontal="center" wrapText="1"/>
    </xf>
    <xf numFmtId="165" fontId="2" fillId="0" borderId="4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center"/>
    </xf>
    <xf numFmtId="165" fontId="6" fillId="0" borderId="4" xfId="0" applyNumberFormat="1" applyFont="1" applyFill="1" applyBorder="1" applyAlignment="1">
      <alignment horizontal="center"/>
    </xf>
    <xf numFmtId="165" fontId="6" fillId="0" borderId="5" xfId="0" applyNumberFormat="1" applyFont="1" applyFill="1" applyBorder="1" applyAlignment="1">
      <alignment horizontal="center"/>
    </xf>
    <xf numFmtId="165" fontId="6" fillId="0" borderId="6" xfId="0" applyNumberFormat="1" applyFont="1" applyFill="1" applyBorder="1" applyAlignment="1">
      <alignment horizontal="center"/>
    </xf>
    <xf numFmtId="9" fontId="2" fillId="0" borderId="4" xfId="1" applyFont="1" applyFill="1" applyBorder="1" applyAlignment="1">
      <alignment horizontal="center"/>
    </xf>
    <xf numFmtId="9" fontId="2" fillId="0" borderId="5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2" fillId="0" borderId="34" xfId="3" applyFont="1" applyFill="1" applyBorder="1" applyAlignment="1">
      <alignment horizontal="center"/>
    </xf>
    <xf numFmtId="0" fontId="2" fillId="0" borderId="71" xfId="3" applyFont="1" applyFill="1" applyBorder="1" applyAlignment="1">
      <alignment horizontal="center"/>
    </xf>
    <xf numFmtId="0" fontId="2" fillId="0" borderId="35" xfId="3" applyFont="1" applyFill="1" applyBorder="1" applyAlignment="1">
      <alignment horizontal="center"/>
    </xf>
    <xf numFmtId="0" fontId="2" fillId="0" borderId="21" xfId="3" applyFont="1" applyFill="1" applyBorder="1" applyAlignment="1">
      <alignment horizontal="center"/>
    </xf>
    <xf numFmtId="0" fontId="2" fillId="0" borderId="69" xfId="3" applyFont="1" applyFill="1" applyBorder="1" applyAlignment="1">
      <alignment horizontal="center"/>
    </xf>
    <xf numFmtId="0" fontId="2" fillId="0" borderId="22" xfId="3" applyFont="1" applyFill="1" applyBorder="1" applyAlignment="1">
      <alignment horizontal="center"/>
    </xf>
    <xf numFmtId="164" fontId="3" fillId="0" borderId="34" xfId="3" applyNumberFormat="1" applyFont="1" applyFill="1" applyBorder="1" applyAlignment="1">
      <alignment horizontal="center" vertical="center" wrapText="1"/>
    </xf>
    <xf numFmtId="164" fontId="3" fillId="0" borderId="71" xfId="3" applyNumberFormat="1" applyFont="1" applyFill="1" applyBorder="1" applyAlignment="1">
      <alignment horizontal="center" vertical="center" wrapText="1"/>
    </xf>
    <xf numFmtId="164" fontId="3" fillId="0" borderId="35" xfId="3" applyNumberFormat="1" applyFont="1" applyFill="1" applyBorder="1" applyAlignment="1">
      <alignment horizontal="center" vertical="center" wrapText="1"/>
    </xf>
    <xf numFmtId="4" fontId="3" fillId="0" borderId="34" xfId="3" applyNumberFormat="1" applyFont="1" applyFill="1" applyBorder="1" applyAlignment="1">
      <alignment horizontal="center" vertical="center" wrapText="1"/>
    </xf>
    <xf numFmtId="4" fontId="3" fillId="0" borderId="71" xfId="3" applyNumberFormat="1" applyFont="1" applyFill="1" applyBorder="1" applyAlignment="1">
      <alignment horizontal="center" vertical="center" wrapText="1"/>
    </xf>
    <xf numFmtId="4" fontId="3" fillId="0" borderId="35" xfId="3" applyNumberFormat="1" applyFont="1" applyFill="1" applyBorder="1" applyAlignment="1">
      <alignment horizontal="center" vertical="center" wrapText="1"/>
    </xf>
    <xf numFmtId="3" fontId="2" fillId="0" borderId="34" xfId="3" applyNumberFormat="1" applyFont="1" applyFill="1" applyBorder="1" applyAlignment="1">
      <alignment horizontal="center" vertical="center"/>
    </xf>
    <xf numFmtId="3" fontId="2" fillId="0" borderId="71" xfId="3" applyNumberFormat="1" applyFont="1" applyFill="1" applyBorder="1" applyAlignment="1">
      <alignment horizontal="center" vertical="center"/>
    </xf>
    <xf numFmtId="3" fontId="2" fillId="0" borderId="35" xfId="3" applyNumberFormat="1" applyFont="1" applyFill="1" applyBorder="1" applyAlignment="1">
      <alignment horizontal="center" vertical="center"/>
    </xf>
    <xf numFmtId="3" fontId="3" fillId="0" borderId="34" xfId="3" applyNumberFormat="1" applyFont="1" applyFill="1" applyBorder="1" applyAlignment="1">
      <alignment horizontal="center" vertical="center" wrapText="1"/>
    </xf>
    <xf numFmtId="3" fontId="3" fillId="0" borderId="71" xfId="3" applyNumberFormat="1" applyFont="1" applyFill="1" applyBorder="1" applyAlignment="1">
      <alignment horizontal="center" vertical="center" wrapText="1"/>
    </xf>
    <xf numFmtId="3" fontId="3" fillId="0" borderId="35" xfId="3" applyNumberFormat="1" applyFont="1" applyFill="1" applyBorder="1" applyAlignment="1">
      <alignment horizontal="center" vertical="center" wrapText="1"/>
    </xf>
    <xf numFmtId="3" fontId="2" fillId="0" borderId="34" xfId="3" applyNumberFormat="1" applyFont="1" applyFill="1" applyBorder="1" applyAlignment="1">
      <alignment horizontal="center" vertical="center" wrapText="1"/>
    </xf>
    <xf numFmtId="3" fontId="2" fillId="0" borderId="71" xfId="3" applyNumberFormat="1" applyFont="1" applyFill="1" applyBorder="1" applyAlignment="1">
      <alignment horizontal="center" vertical="center" wrapText="1"/>
    </xf>
    <xf numFmtId="3" fontId="2" fillId="0" borderId="35" xfId="3" applyNumberFormat="1" applyFont="1" applyFill="1" applyBorder="1" applyAlignment="1">
      <alignment horizontal="center" vertical="center" wrapText="1"/>
    </xf>
    <xf numFmtId="3" fontId="3" fillId="0" borderId="15" xfId="3" applyNumberFormat="1" applyFont="1" applyFill="1" applyBorder="1" applyAlignment="1">
      <alignment horizontal="center" vertical="center"/>
    </xf>
    <xf numFmtId="3" fontId="3" fillId="0" borderId="34" xfId="3" applyNumberFormat="1" applyFont="1" applyFill="1" applyBorder="1" applyAlignment="1">
      <alignment horizontal="center" vertical="center"/>
    </xf>
    <xf numFmtId="3" fontId="3" fillId="0" borderId="71" xfId="3" applyNumberFormat="1" applyFont="1" applyFill="1" applyBorder="1" applyAlignment="1">
      <alignment horizontal="center" vertical="center"/>
    </xf>
    <xf numFmtId="3" fontId="3" fillId="0" borderId="35" xfId="3" applyNumberFormat="1" applyFont="1" applyFill="1" applyBorder="1" applyAlignment="1">
      <alignment horizontal="center" vertical="center"/>
    </xf>
    <xf numFmtId="3" fontId="2" fillId="0" borderId="51" xfId="3" applyNumberFormat="1" applyFont="1" applyFill="1" applyBorder="1" applyAlignment="1">
      <alignment horizontal="center" vertical="center"/>
    </xf>
    <xf numFmtId="3" fontId="2" fillId="0" borderId="33" xfId="3" applyNumberFormat="1" applyFont="1" applyFill="1" applyBorder="1" applyAlignment="1">
      <alignment horizontal="center" vertical="center"/>
    </xf>
    <xf numFmtId="3" fontId="2" fillId="0" borderId="32" xfId="3" applyNumberFormat="1" applyFont="1" applyFill="1" applyBorder="1" applyAlignment="1">
      <alignment horizontal="center" vertical="center"/>
    </xf>
    <xf numFmtId="3" fontId="3" fillId="0" borderId="50" xfId="3" applyNumberFormat="1" applyFont="1" applyFill="1" applyBorder="1" applyAlignment="1">
      <alignment horizontal="center" vertical="center"/>
    </xf>
    <xf numFmtId="3" fontId="3" fillId="0" borderId="41" xfId="3" applyNumberFormat="1" applyFont="1" applyFill="1" applyBorder="1" applyAlignment="1">
      <alignment horizontal="center" vertical="center"/>
    </xf>
    <xf numFmtId="169" fontId="2" fillId="0" borderId="0" xfId="3" applyNumberFormat="1" applyFont="1" applyFill="1" applyBorder="1" applyAlignment="1">
      <alignment horizontal="center" vertical="center" wrapText="1"/>
    </xf>
    <xf numFmtId="0" fontId="14" fillId="0" borderId="0" xfId="3" applyFill="1" applyBorder="1" applyAlignment="1">
      <alignment vertical="center" wrapText="1"/>
    </xf>
    <xf numFmtId="3" fontId="3" fillId="0" borderId="51" xfId="3" applyNumberFormat="1" applyFont="1" applyFill="1" applyBorder="1" applyAlignment="1">
      <alignment horizontal="center" vertical="center"/>
    </xf>
    <xf numFmtId="3" fontId="3" fillId="0" borderId="33" xfId="3" applyNumberFormat="1" applyFont="1" applyFill="1" applyBorder="1" applyAlignment="1">
      <alignment horizontal="center" vertical="center"/>
    </xf>
    <xf numFmtId="3" fontId="3" fillId="0" borderId="32" xfId="3" applyNumberFormat="1" applyFont="1" applyFill="1" applyBorder="1" applyAlignment="1">
      <alignment horizontal="center" vertical="center"/>
    </xf>
    <xf numFmtId="2" fontId="3" fillId="0" borderId="0" xfId="3" applyNumberFormat="1" applyFont="1" applyFill="1" applyBorder="1" applyAlignment="1">
      <alignment horizontal="center" vertical="center" wrapText="1"/>
    </xf>
    <xf numFmtId="0" fontId="14" fillId="0" borderId="0" xfId="3" applyFill="1" applyBorder="1" applyAlignment="1">
      <alignment horizontal="center" vertical="center" wrapText="1"/>
    </xf>
    <xf numFmtId="3" fontId="3" fillId="0" borderId="16" xfId="3" applyNumberFormat="1" applyFont="1" applyFill="1" applyBorder="1" applyAlignment="1">
      <alignment horizontal="center"/>
    </xf>
    <xf numFmtId="3" fontId="3" fillId="0" borderId="70" xfId="3" applyNumberFormat="1" applyFont="1" applyFill="1" applyBorder="1" applyAlignment="1">
      <alignment horizontal="center"/>
    </xf>
    <xf numFmtId="3" fontId="3" fillId="0" borderId="17" xfId="3" applyNumberFormat="1" applyFont="1" applyFill="1" applyBorder="1" applyAlignment="1">
      <alignment horizontal="center"/>
    </xf>
    <xf numFmtId="3" fontId="2" fillId="0" borderId="51" xfId="3" applyNumberFormat="1" applyFont="1" applyFill="1" applyBorder="1" applyAlignment="1">
      <alignment horizontal="center"/>
    </xf>
    <xf numFmtId="3" fontId="2" fillId="0" borderId="33" xfId="3" applyNumberFormat="1" applyFont="1" applyFill="1" applyBorder="1" applyAlignment="1">
      <alignment horizontal="center"/>
    </xf>
    <xf numFmtId="3" fontId="2" fillId="0" borderId="32" xfId="3" applyNumberFormat="1" applyFont="1" applyFill="1" applyBorder="1" applyAlignment="1">
      <alignment horizontal="center"/>
    </xf>
    <xf numFmtId="2" fontId="3" fillId="0" borderId="11" xfId="3" applyNumberFormat="1" applyFont="1" applyFill="1" applyBorder="1" applyAlignment="1">
      <alignment horizontal="center" vertical="center" wrapText="1"/>
    </xf>
    <xf numFmtId="0" fontId="14" fillId="0" borderId="25" xfId="3" applyFill="1" applyBorder="1" applyAlignment="1">
      <alignment horizontal="center" vertical="center" wrapText="1"/>
    </xf>
    <xf numFmtId="2" fontId="3" fillId="0" borderId="7" xfId="3" applyNumberFormat="1" applyFont="1" applyFill="1" applyBorder="1" applyAlignment="1">
      <alignment horizontal="center" vertical="center" wrapText="1"/>
    </xf>
    <xf numFmtId="2" fontId="3" fillId="0" borderId="8" xfId="3" applyNumberFormat="1" applyFont="1" applyFill="1" applyBorder="1" applyAlignment="1">
      <alignment horizontal="center" vertical="center" wrapText="1"/>
    </xf>
    <xf numFmtId="2" fontId="3" fillId="0" borderId="3" xfId="3" applyNumberFormat="1" applyFont="1" applyFill="1" applyBorder="1" applyAlignment="1">
      <alignment horizontal="center" vertical="center" wrapText="1"/>
    </xf>
    <xf numFmtId="2" fontId="3" fillId="0" borderId="12" xfId="3" applyNumberFormat="1" applyFont="1" applyFill="1" applyBorder="1" applyAlignment="1">
      <alignment horizontal="center" vertical="center" wrapText="1"/>
    </xf>
    <xf numFmtId="2" fontId="3" fillId="0" borderId="10" xfId="3" applyNumberFormat="1" applyFont="1" applyFill="1" applyBorder="1" applyAlignment="1">
      <alignment horizontal="center" vertical="center" wrapText="1"/>
    </xf>
    <xf numFmtId="2" fontId="16" fillId="0" borderId="0" xfId="3" applyNumberFormat="1" applyFont="1" applyFill="1" applyBorder="1" applyAlignment="1">
      <alignment horizontal="left"/>
    </xf>
    <xf numFmtId="2" fontId="3" fillId="0" borderId="2" xfId="3" applyNumberFormat="1" applyFont="1" applyFill="1" applyBorder="1" applyAlignment="1">
      <alignment vertical="center" wrapText="1"/>
    </xf>
    <xf numFmtId="0" fontId="2" fillId="0" borderId="24" xfId="3" applyFont="1" applyBorder="1" applyAlignment="1">
      <alignment vertical="center" wrapText="1"/>
    </xf>
    <xf numFmtId="2" fontId="3" fillId="0" borderId="2" xfId="3" applyNumberFormat="1" applyFont="1" applyFill="1" applyBorder="1" applyAlignment="1">
      <alignment horizontal="center" vertical="center" wrapText="1"/>
    </xf>
    <xf numFmtId="0" fontId="2" fillId="0" borderId="24" xfId="3" applyFont="1" applyFill="1" applyBorder="1" applyAlignment="1">
      <alignment vertical="center" wrapText="1"/>
    </xf>
    <xf numFmtId="0" fontId="14" fillId="0" borderId="24" xfId="3" applyFill="1" applyBorder="1" applyAlignment="1">
      <alignment horizontal="center" vertical="center" wrapText="1"/>
    </xf>
    <xf numFmtId="2" fontId="3" fillId="0" borderId="30" xfId="3" applyNumberFormat="1" applyFont="1" applyFill="1" applyBorder="1" applyAlignment="1">
      <alignment horizontal="center" vertical="center" wrapText="1"/>
    </xf>
    <xf numFmtId="0" fontId="14" fillId="0" borderId="38" xfId="3" applyFill="1" applyBorder="1" applyAlignment="1">
      <alignment horizontal="center" vertical="center" wrapText="1"/>
    </xf>
  </cellXfs>
  <cellStyles count="5">
    <cellStyle name="Обычный" xfId="0" builtinId="0"/>
    <cellStyle name="Обычный 2" xfId="3"/>
    <cellStyle name="Обычный_Исполнение тарифной сметы за 2014 г. Экибастуз" xfId="2"/>
    <cellStyle name="Процентный" xfId="1" builtinId="5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89;&#1086;&#1083;&#1080;&#1076;&#1080;&#1088;&#1086;&#1074;&#1072;&#1085;&#1085;&#1099;&#1081;%20&#1086;&#1090;&#1095;&#1077;&#1090;/2017&#1075;/7%20&#1074;&#1072;&#1088;&#1080;&#1072;&#1085;&#1090;%2031.03.17&#1075;%20&#1055;&#1069;-5%20&#1089;%20&#1082;&#1086;&#1088;&#1088;&#1077;&#1082;&#1090;&#1080;&#1088;/&#1048;&#1089;&#1087;&#1086;&#1083;&#1085;&#1077;&#1085;&#1080;&#1077;%20&#1073;&#1102;&#1076;&#1078;&#1077;&#1090;&#1072;%20&#1079;&#1072;%202017%20&#1075;&#1086;&#1076;/&#1060;&#1072;&#1082;&#1090;%20&#1076;&#1086;&#1093;&#1086;&#1076;&#1099;%20&#1080;%20&#1088;&#1072;&#1089;&#1093;&#1086;&#1076;&#1099;%20&#1087;&#1086;%20&#1090;&#1077;&#1087;&#1083;&#1091;%20&#1079;&#1072;%202017%20&#1075;&#1086;&#1076;%20&#1089;%2001.04.17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87;&#1086;&#1083;.&#1090;&#1072;&#1088;&#1080;&#1092;%20&#1089;&#1084;&#1077;&#1090;&#1099;%20&#1079;&#1072;%202017%20&#1075;.&#1055;&#1072;&#1074;&#1083;&#1086;&#1076;&#1072;&#108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7;%20&#1080;%20&#1053;&#1052;&#1040;%20&#1079;&#1072;%20&#1103;&#1085;&#1074;&#1072;&#1088;&#1100;-&#1076;&#1077;&#1082;&#1072;&#1073;&#1088;&#1100;%202017&#1075;.%20&#1041;&#1080;&#1073;&#1080;&#1078;&#1072;&#108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48;&#1060;-&#1058;&#1040;&#1056;&#1048;&#1060;&#1067;/2017%20&#1075;&#1086;&#1076;/&#1040;&#1085;&#1072;&#1083;&#1080;&#1079;.&#1087;&#1086;%20&#1076;&#1080;&#1092;.&#1090;&#1072;&#1088;&#1080;&#1092;&#1072;&#1084;%20&#1087;&#1086;%20&#1058;&#1069;&#1062;&#1072;&#1084;%20&#1079;&#1072;%202017&#10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87;&#1086;&#1083;&#1085;&#1077;&#1085;&#1080;&#1077;%20&#1090;&#1072;&#1088;&#1080;&#1092;&#1085;&#1086;&#1081;%20&#1089;&#1084;&#1077;&#1090;&#1099;%20&#1079;&#1072;%202%20&#1087;&#1086;&#1083;&#1091;&#1075;%202017%20&#1075;.%20&#1069;&#1082;&#1080;&#1073;&#1072;&#1089;&#1090;&#1091;&#1079;%20&#1057;&#1052;&#104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.Павлодар1"/>
      <sheetName val="г.Павлодар продолж. "/>
      <sheetName val="г.Экибастуз"/>
      <sheetName val="г.Экибастуз продолж."/>
      <sheetName val="янв-февр"/>
      <sheetName val="январь"/>
      <sheetName val="февр"/>
      <sheetName val="март"/>
    </sheetNames>
    <sheetDataSet>
      <sheetData sheetId="0">
        <row r="826">
          <cell r="DV826">
            <v>0</v>
          </cell>
        </row>
        <row r="828">
          <cell r="DV828">
            <v>0</v>
          </cell>
          <cell r="EA828">
            <v>0</v>
          </cell>
        </row>
        <row r="1270">
          <cell r="DV1270">
            <v>130.28400000000002</v>
          </cell>
        </row>
        <row r="1272">
          <cell r="DV1272">
            <v>516664.65312000003</v>
          </cell>
        </row>
        <row r="1273">
          <cell r="DV1273">
            <v>2.3679999999999999</v>
          </cell>
        </row>
        <row r="1275">
          <cell r="DV1275">
            <v>2760.6380800000002</v>
          </cell>
        </row>
        <row r="1303">
          <cell r="DV1303">
            <v>645.650305</v>
          </cell>
        </row>
        <row r="1305">
          <cell r="DV1305">
            <v>1216713.14116371</v>
          </cell>
        </row>
        <row r="1354">
          <cell r="DV1354">
            <v>180.23819000000003</v>
          </cell>
        </row>
        <row r="1356">
          <cell r="DV1356">
            <v>375469.20781802008</v>
          </cell>
        </row>
        <row r="1405">
          <cell r="DV1405">
            <v>496.26298399999996</v>
          </cell>
        </row>
        <row r="1407">
          <cell r="DV1407">
            <v>1856052.9175102501</v>
          </cell>
        </row>
        <row r="1486">
          <cell r="DV1486">
            <v>20.169760999999998</v>
          </cell>
        </row>
        <row r="1488">
          <cell r="DV1488">
            <v>73249.16418913001</v>
          </cell>
        </row>
        <row r="1552">
          <cell r="DV1552">
            <v>31.324358</v>
          </cell>
        </row>
        <row r="1554">
          <cell r="DV1554">
            <v>116630.82245273997</v>
          </cell>
        </row>
        <row r="1624">
          <cell r="DV1624">
            <v>2.2725620000000002</v>
          </cell>
        </row>
        <row r="1626">
          <cell r="DV1626">
            <v>8673.1415577499993</v>
          </cell>
        </row>
      </sheetData>
      <sheetData sheetId="1">
        <row r="826">
          <cell r="AA826">
            <v>0</v>
          </cell>
        </row>
        <row r="828">
          <cell r="AA828">
            <v>0</v>
          </cell>
        </row>
        <row r="1270">
          <cell r="AA1270">
            <v>219.48100000000002</v>
          </cell>
        </row>
        <row r="1272">
          <cell r="AA1272">
            <v>870391.41207999992</v>
          </cell>
          <cell r="AF1272">
            <v>858905.97134999989</v>
          </cell>
        </row>
        <row r="1273">
          <cell r="AA1273">
            <v>4.367</v>
          </cell>
        </row>
        <row r="1275">
          <cell r="AA1275">
            <v>5091.0922699999992</v>
          </cell>
        </row>
        <row r="1303">
          <cell r="AA1303">
            <v>1136.340301</v>
          </cell>
        </row>
        <row r="1305">
          <cell r="AA1305">
            <v>2175544.5131310001</v>
          </cell>
          <cell r="AF1305">
            <v>1500801.2814255599</v>
          </cell>
          <cell r="AG1305">
            <v>1735646.1757474001</v>
          </cell>
        </row>
        <row r="1354">
          <cell r="AA1354">
            <v>326.01416099999994</v>
          </cell>
        </row>
        <row r="1356">
          <cell r="AA1356">
            <v>676243.9132772201</v>
          </cell>
          <cell r="AF1356">
            <v>378371.30629951996</v>
          </cell>
          <cell r="AG1356">
            <v>499085.29865006998</v>
          </cell>
        </row>
        <row r="1405">
          <cell r="AA1405">
            <v>705.52251899999999</v>
          </cell>
        </row>
        <row r="1407">
          <cell r="AA1407">
            <v>2684909.8191644903</v>
          </cell>
          <cell r="AF1407">
            <v>907857.77642789017</v>
          </cell>
          <cell r="AG1407">
            <v>1077615.0955206</v>
          </cell>
        </row>
        <row r="1486">
          <cell r="AA1486">
            <v>28.497418999999997</v>
          </cell>
        </row>
        <row r="1488">
          <cell r="AA1488">
            <v>107048.53221368</v>
          </cell>
          <cell r="AF1488">
            <v>32395.303187019999</v>
          </cell>
          <cell r="AG1488">
            <v>43625.843824529999</v>
          </cell>
        </row>
        <row r="1552">
          <cell r="AA1552">
            <v>135.71948400000002</v>
          </cell>
        </row>
        <row r="1554">
          <cell r="AA1554">
            <v>548088.94974409998</v>
          </cell>
          <cell r="AF1554">
            <v>175282.59875950997</v>
          </cell>
          <cell r="AG1554">
            <v>207297.93986160003</v>
          </cell>
        </row>
        <row r="1624">
          <cell r="AA1624">
            <v>8.6601170000000014</v>
          </cell>
        </row>
        <row r="1626">
          <cell r="AA1626">
            <v>34679.476523450001</v>
          </cell>
          <cell r="AF1626">
            <v>9924.6693493799994</v>
          </cell>
          <cell r="AG1626">
            <v>13257.513311789999</v>
          </cell>
        </row>
        <row r="1734">
          <cell r="AD1734">
            <v>52.329999999999927</v>
          </cell>
        </row>
        <row r="1737">
          <cell r="AD1737">
            <v>52.269999999999982</v>
          </cell>
        </row>
        <row r="1738">
          <cell r="AF1738">
            <v>4862.8291799999997</v>
          </cell>
        </row>
        <row r="1775">
          <cell r="AF1775">
            <v>49.112681955231409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олнение тар.сметы-правда "/>
      <sheetName val="12 мес"/>
      <sheetName val="лист"/>
      <sheetName val="8 месяцев"/>
      <sheetName val="корректир.ТС"/>
      <sheetName val="Лист1"/>
      <sheetName val="Лист2"/>
      <sheetName val="Лист3"/>
      <sheetName val="Лист4"/>
    </sheetNames>
    <sheetDataSet>
      <sheetData sheetId="0">
        <row r="22">
          <cell r="DA22">
            <v>4259.5635443896499</v>
          </cell>
        </row>
        <row r="23">
          <cell r="DA23">
            <v>30.996237720000007</v>
          </cell>
        </row>
        <row r="26">
          <cell r="DA26">
            <v>132415.49350901082</v>
          </cell>
        </row>
        <row r="27">
          <cell r="DA27">
            <v>13041.420641587403</v>
          </cell>
        </row>
        <row r="28">
          <cell r="DA28">
            <v>5664.683991552437</v>
          </cell>
        </row>
        <row r="31">
          <cell r="DA31">
            <v>8990.628341228663</v>
          </cell>
        </row>
        <row r="32">
          <cell r="DA32">
            <v>455.94776096999993</v>
          </cell>
        </row>
        <row r="35">
          <cell r="DA35">
            <v>673.59170268000003</v>
          </cell>
        </row>
        <row r="36">
          <cell r="DA36">
            <v>1738.3402810229377</v>
          </cell>
        </row>
        <row r="37">
          <cell r="DA37">
            <v>1554.4853246101572</v>
          </cell>
        </row>
        <row r="38">
          <cell r="DA38">
            <v>4738.5680553716784</v>
          </cell>
        </row>
        <row r="39">
          <cell r="DA39">
            <v>3733.0290905770016</v>
          </cell>
        </row>
        <row r="42">
          <cell r="DA42">
            <v>6.4141740000000009</v>
          </cell>
        </row>
        <row r="43">
          <cell r="DA43">
            <v>180.9535516542</v>
          </cell>
        </row>
        <row r="44">
          <cell r="DA44">
            <v>207.18834688065343</v>
          </cell>
        </row>
        <row r="45">
          <cell r="DA45">
            <v>7673.5935024200207</v>
          </cell>
        </row>
        <row r="46">
          <cell r="DA46">
            <v>320.71713937000004</v>
          </cell>
        </row>
        <row r="47">
          <cell r="DA47">
            <v>330.3132885</v>
          </cell>
        </row>
        <row r="48">
          <cell r="DA48">
            <v>291.03578477999997</v>
          </cell>
        </row>
        <row r="49">
          <cell r="DA49">
            <v>63.929934669999994</v>
          </cell>
        </row>
        <row r="50">
          <cell r="DA50">
            <v>544.04999999999995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"/>
      <sheetName val="НМА"/>
    </sheetNames>
    <sheetDataSet>
      <sheetData sheetId="0">
        <row r="19">
          <cell r="E19">
            <v>41300632.52172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.Павлодар"/>
      <sheetName val="г.Экибастуз"/>
      <sheetName val="г.Экибастуз (2)"/>
      <sheetName val="г.Павлодар (2)"/>
      <sheetName val="г.Павлодар (3)"/>
    </sheetNames>
    <sheetDataSet>
      <sheetData sheetId="0">
        <row r="26">
          <cell r="CY26">
            <v>1356.6600412429311</v>
          </cell>
        </row>
        <row r="29">
          <cell r="CY29">
            <v>2406.4804948398146</v>
          </cell>
        </row>
        <row r="32">
          <cell r="CY32">
            <v>2124.9799999999996</v>
          </cell>
        </row>
        <row r="200">
          <cell r="CY200">
            <v>1075.3361086094149</v>
          </cell>
        </row>
        <row r="203">
          <cell r="CY203">
            <v>2207.0881348068037</v>
          </cell>
        </row>
        <row r="206">
          <cell r="CY206">
            <v>2150.75</v>
          </cell>
        </row>
        <row r="392">
          <cell r="CY392">
            <v>3570.1557538423822</v>
          </cell>
        </row>
        <row r="395">
          <cell r="CY395">
            <v>6184.0269070844915</v>
          </cell>
        </row>
        <row r="398">
          <cell r="CY398">
            <v>4067.2099999999996</v>
          </cell>
        </row>
        <row r="659">
          <cell r="CY659">
            <v>2919.6331698275899</v>
          </cell>
        </row>
        <row r="662">
          <cell r="CY662">
            <v>6156.7655838591472</v>
          </cell>
        </row>
        <row r="665">
          <cell r="CY665">
            <v>4069.6499999999996</v>
          </cell>
        </row>
        <row r="938">
          <cell r="CY938">
            <v>3803.4996209917226</v>
          </cell>
        </row>
        <row r="941">
          <cell r="CY941">
            <v>6196.4017704797461</v>
          </cell>
        </row>
        <row r="1124">
          <cell r="CY1124">
            <v>3908.3733485799089</v>
          </cell>
        </row>
        <row r="1127">
          <cell r="CY1127">
            <v>6104.1944480022794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ол ТС с 1.04.17"/>
      <sheetName val="Тарифная смета за 2 пол."/>
    </sheetNames>
    <sheetDataSet>
      <sheetData sheetId="0"/>
      <sheetData sheetId="1">
        <row r="23">
          <cell r="F23">
            <v>3795487</v>
          </cell>
          <cell r="I23">
            <v>1463116</v>
          </cell>
        </row>
        <row r="25">
          <cell r="F25">
            <v>3795487</v>
          </cell>
          <cell r="I25">
            <v>1463116</v>
          </cell>
        </row>
        <row r="27">
          <cell r="F27">
            <v>1806354</v>
          </cell>
          <cell r="I27">
            <v>699994</v>
          </cell>
        </row>
        <row r="28">
          <cell r="F28">
            <v>1989133</v>
          </cell>
          <cell r="I28">
            <v>763122</v>
          </cell>
        </row>
        <row r="33">
          <cell r="I33">
            <v>1794</v>
          </cell>
        </row>
        <row r="36">
          <cell r="I36">
            <v>24032</v>
          </cell>
        </row>
        <row r="37">
          <cell r="I37">
            <v>2569</v>
          </cell>
        </row>
        <row r="39">
          <cell r="I39">
            <v>274</v>
          </cell>
        </row>
        <row r="42">
          <cell r="I42">
            <v>1555</v>
          </cell>
        </row>
        <row r="43">
          <cell r="I43">
            <v>87</v>
          </cell>
        </row>
        <row r="44">
          <cell r="I44">
            <v>37</v>
          </cell>
        </row>
        <row r="47">
          <cell r="I47">
            <v>1439</v>
          </cell>
        </row>
        <row r="48">
          <cell r="I48">
            <v>4365</v>
          </cell>
        </row>
        <row r="49">
          <cell r="I49">
            <v>290</v>
          </cell>
        </row>
        <row r="50">
          <cell r="I50">
            <v>491</v>
          </cell>
        </row>
        <row r="51">
          <cell r="I51">
            <v>10</v>
          </cell>
        </row>
        <row r="52">
          <cell r="I52">
            <v>594</v>
          </cell>
        </row>
        <row r="53">
          <cell r="I53">
            <v>50</v>
          </cell>
        </row>
        <row r="54">
          <cell r="I54">
            <v>75</v>
          </cell>
        </row>
        <row r="55">
          <cell r="I55">
            <v>0</v>
          </cell>
        </row>
        <row r="56">
          <cell r="I56">
            <v>159</v>
          </cell>
        </row>
        <row r="58">
          <cell r="I58">
            <v>187</v>
          </cell>
        </row>
        <row r="59">
          <cell r="I59">
            <v>2</v>
          </cell>
        </row>
        <row r="60">
          <cell r="I60">
            <v>1501100</v>
          </cell>
        </row>
        <row r="61">
          <cell r="I61">
            <v>-184005</v>
          </cell>
        </row>
        <row r="62">
          <cell r="I62">
            <v>2631</v>
          </cell>
        </row>
        <row r="63">
          <cell r="I63">
            <v>1317094</v>
          </cell>
        </row>
        <row r="64">
          <cell r="I64">
            <v>358.46999999999997</v>
          </cell>
        </row>
        <row r="65">
          <cell r="I65">
            <v>280.46600000000001</v>
          </cell>
        </row>
        <row r="69">
          <cell r="I69">
            <v>78.003999999999991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AV108"/>
  <sheetViews>
    <sheetView tabSelected="1" zoomScale="72" zoomScaleNormal="72" zoomScaleSheetLayoutView="40" workbookViewId="0">
      <pane xSplit="2" topLeftCell="C1" activePane="topRight" state="frozen"/>
      <selection pane="topRight" activeCell="B34" sqref="B34"/>
    </sheetView>
  </sheetViews>
  <sheetFormatPr defaultRowHeight="18.75" x14ac:dyDescent="0.3"/>
  <cols>
    <col min="1" max="1" width="8.28515625" style="1" customWidth="1"/>
    <col min="2" max="2" width="55.42578125" style="1" customWidth="1"/>
    <col min="3" max="3" width="10.140625" style="1" customWidth="1"/>
    <col min="4" max="4" width="13" style="1" hidden="1" customWidth="1"/>
    <col min="5" max="5" width="12.7109375" style="1" hidden="1" customWidth="1"/>
    <col min="6" max="6" width="12.5703125" style="1" hidden="1" customWidth="1"/>
    <col min="7" max="7" width="11.7109375" style="1" hidden="1" customWidth="1"/>
    <col min="8" max="8" width="11.42578125" style="1" hidden="1" customWidth="1"/>
    <col min="9" max="9" width="0.140625" style="1" hidden="1" customWidth="1"/>
    <col min="10" max="10" width="16.140625" style="1" bestFit="1" customWidth="1"/>
    <col min="11" max="12" width="12.7109375" style="1" bestFit="1" customWidth="1"/>
    <col min="13" max="14" width="11.42578125" style="1" customWidth="1"/>
    <col min="15" max="15" width="17.85546875" style="1" customWidth="1"/>
    <col min="16" max="16" width="13.7109375" style="1" hidden="1" customWidth="1"/>
    <col min="17" max="17" width="15.42578125" style="1" hidden="1" customWidth="1"/>
    <col min="18" max="18" width="13.85546875" style="1" hidden="1" customWidth="1"/>
    <col min="19" max="20" width="11.42578125" style="1" hidden="1" customWidth="1"/>
    <col min="21" max="21" width="14" style="1" hidden="1" customWidth="1"/>
    <col min="22" max="22" width="13.28515625" style="1" hidden="1" customWidth="1"/>
    <col min="23" max="23" width="12.85546875" style="1" hidden="1" customWidth="1"/>
    <col min="24" max="24" width="12" style="1" hidden="1" customWidth="1"/>
    <col min="25" max="25" width="11.5703125" style="1" hidden="1" customWidth="1"/>
    <col min="26" max="26" width="12" style="1" hidden="1" customWidth="1"/>
    <col min="27" max="27" width="12.42578125" style="1" hidden="1" customWidth="1"/>
    <col min="28" max="28" width="9.140625" style="1" hidden="1" customWidth="1"/>
    <col min="29" max="29" width="14.7109375" style="1" hidden="1" customWidth="1"/>
    <col min="30" max="30" width="13" style="1" hidden="1" customWidth="1"/>
    <col min="31" max="31" width="11.42578125" style="1" hidden="1" customWidth="1"/>
    <col min="32" max="32" width="13.28515625" style="1" hidden="1" customWidth="1"/>
    <col min="33" max="33" width="11.140625" style="1" hidden="1" customWidth="1"/>
    <col min="34" max="35" width="12.7109375" style="1" bestFit="1" customWidth="1"/>
    <col min="36" max="38" width="11.140625" style="1" customWidth="1"/>
    <col min="39" max="39" width="17" style="1" customWidth="1"/>
    <col min="40" max="40" width="17.7109375" style="1" customWidth="1"/>
    <col min="41" max="41" width="12.140625" style="1" customWidth="1"/>
    <col min="42" max="42" width="12.42578125" style="1" customWidth="1"/>
    <col min="43" max="43" width="11.28515625" style="1" customWidth="1"/>
    <col min="44" max="45" width="10.85546875" style="1" customWidth="1"/>
    <col min="46" max="46" width="45.5703125" style="1" customWidth="1"/>
    <col min="47" max="47" width="9.85546875" style="1" bestFit="1" customWidth="1"/>
    <col min="48" max="16384" width="9.140625" style="1"/>
  </cols>
  <sheetData>
    <row r="1" spans="1:48" x14ac:dyDescent="0.3">
      <c r="AP1" s="771" t="s">
        <v>0</v>
      </c>
      <c r="AQ1" s="771"/>
      <c r="AR1" s="771"/>
      <c r="AS1" s="771"/>
      <c r="AT1" s="771"/>
    </row>
    <row r="2" spans="1:48" x14ac:dyDescent="0.3">
      <c r="AP2" s="771" t="s">
        <v>1</v>
      </c>
      <c r="AQ2" s="771"/>
      <c r="AR2" s="771"/>
      <c r="AS2" s="771"/>
      <c r="AT2" s="771"/>
    </row>
    <row r="3" spans="1:48" x14ac:dyDescent="0.3">
      <c r="AP3" s="771" t="s">
        <v>2</v>
      </c>
      <c r="AQ3" s="771"/>
      <c r="AR3" s="771"/>
      <c r="AS3" s="771"/>
      <c r="AT3" s="771"/>
    </row>
    <row r="4" spans="1:48" x14ac:dyDescent="0.3">
      <c r="AP4" s="771" t="s">
        <v>3</v>
      </c>
      <c r="AQ4" s="771"/>
      <c r="AR4" s="771"/>
      <c r="AS4" s="771"/>
      <c r="AT4" s="771"/>
    </row>
    <row r="5" spans="1:48" x14ac:dyDescent="0.3">
      <c r="AP5" s="772" t="s">
        <v>4</v>
      </c>
      <c r="AQ5" s="772"/>
      <c r="AR5" s="772"/>
      <c r="AS5" s="772"/>
      <c r="AT5" s="772"/>
    </row>
    <row r="6" spans="1:48" x14ac:dyDescent="0.3">
      <c r="AT6" s="2" t="s">
        <v>5</v>
      </c>
    </row>
    <row r="8" spans="1:48" x14ac:dyDescent="0.3">
      <c r="A8" s="3"/>
      <c r="B8" s="773" t="s">
        <v>6</v>
      </c>
      <c r="C8" s="773"/>
      <c r="D8" s="773"/>
      <c r="E8" s="773"/>
      <c r="F8" s="773"/>
      <c r="G8" s="773"/>
      <c r="H8" s="773"/>
      <c r="I8" s="773"/>
      <c r="J8" s="773"/>
      <c r="K8" s="773"/>
      <c r="L8" s="773"/>
      <c r="M8" s="773"/>
      <c r="N8" s="773"/>
      <c r="O8" s="773"/>
      <c r="P8" s="773"/>
      <c r="Q8" s="773"/>
      <c r="R8" s="773"/>
      <c r="S8" s="773"/>
      <c r="T8" s="773"/>
      <c r="U8" s="773"/>
      <c r="V8" s="773"/>
      <c r="W8" s="773"/>
      <c r="X8" s="773"/>
      <c r="Y8" s="773"/>
      <c r="Z8" s="4"/>
      <c r="AA8" s="4"/>
      <c r="AO8" s="5"/>
    </row>
    <row r="9" spans="1:48" ht="8.25" customHeight="1" x14ac:dyDescent="0.3">
      <c r="A9" s="6"/>
      <c r="B9" s="765"/>
      <c r="C9" s="765"/>
      <c r="D9" s="765"/>
      <c r="E9" s="765"/>
      <c r="F9" s="765"/>
      <c r="G9" s="765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4"/>
      <c r="AA9" s="4"/>
    </row>
    <row r="10" spans="1:48" x14ac:dyDescent="0.3">
      <c r="A10" s="6"/>
      <c r="B10" s="7" t="s">
        <v>7</v>
      </c>
      <c r="C10" s="6"/>
      <c r="D10" s="6"/>
      <c r="E10" s="6"/>
      <c r="F10" s="6"/>
      <c r="G10" s="6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4"/>
      <c r="AA10" s="4"/>
    </row>
    <row r="11" spans="1:48" x14ac:dyDescent="0.3">
      <c r="A11" s="6"/>
      <c r="B11" s="7" t="s">
        <v>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4"/>
      <c r="AA11" s="4"/>
    </row>
    <row r="12" spans="1:48" x14ac:dyDescent="0.3">
      <c r="A12" s="6"/>
      <c r="B12" s="7" t="s">
        <v>9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8"/>
      <c r="X12" s="7"/>
      <c r="Y12" s="7"/>
      <c r="Z12" s="9"/>
      <c r="AA12" s="9"/>
    </row>
    <row r="13" spans="1:48" x14ac:dyDescent="0.3">
      <c r="A13" s="3"/>
      <c r="B13" s="766" t="s">
        <v>10</v>
      </c>
      <c r="C13" s="766"/>
      <c r="D13" s="766"/>
      <c r="E13" s="766"/>
      <c r="F13" s="766"/>
      <c r="G13" s="766"/>
      <c r="H13" s="766"/>
      <c r="I13" s="766"/>
      <c r="J13" s="766"/>
      <c r="K13" s="766"/>
      <c r="L13" s="766"/>
      <c r="M13" s="766"/>
      <c r="N13" s="766"/>
      <c r="O13" s="766"/>
      <c r="P13" s="766"/>
      <c r="Q13" s="766"/>
      <c r="R13" s="766"/>
      <c r="S13" s="766"/>
      <c r="T13" s="766"/>
      <c r="U13" s="766"/>
      <c r="V13" s="766"/>
      <c r="W13" s="766"/>
      <c r="X13" s="766"/>
      <c r="Y13" s="766"/>
      <c r="Z13" s="9"/>
      <c r="AA13" s="9"/>
    </row>
    <row r="14" spans="1:48" x14ac:dyDescent="0.3">
      <c r="A14" s="3"/>
      <c r="B14" s="10" t="s">
        <v>11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9"/>
      <c r="AA14" s="9"/>
    </row>
    <row r="15" spans="1:48" ht="31.5" customHeight="1" thickBot="1" x14ac:dyDescent="0.35">
      <c r="A15" s="11"/>
      <c r="B15" s="767" t="s">
        <v>12</v>
      </c>
      <c r="C15" s="767"/>
      <c r="D15" s="767"/>
      <c r="E15" s="767"/>
      <c r="F15" s="767"/>
      <c r="G15" s="767"/>
      <c r="H15" s="767"/>
      <c r="I15" s="767"/>
      <c r="J15" s="767"/>
      <c r="K15" s="767"/>
      <c r="L15" s="767"/>
      <c r="M15" s="767"/>
      <c r="N15" s="767"/>
      <c r="O15" s="767"/>
      <c r="P15" s="767"/>
      <c r="Q15" s="767"/>
      <c r="R15" s="767"/>
      <c r="S15" s="767"/>
      <c r="T15" s="767"/>
      <c r="U15" s="767"/>
      <c r="V15" s="767"/>
      <c r="W15" s="767"/>
      <c r="X15" s="767"/>
      <c r="Y15" s="767"/>
      <c r="Z15" s="12"/>
      <c r="AA15" s="12"/>
      <c r="AS15" s="13"/>
      <c r="AT15" s="14"/>
      <c r="AU15" s="13"/>
      <c r="AV15" s="15"/>
    </row>
    <row r="16" spans="1:48" ht="46.5" customHeight="1" thickBot="1" x14ac:dyDescent="0.35">
      <c r="A16" s="737" t="s">
        <v>13</v>
      </c>
      <c r="B16" s="737" t="s">
        <v>14</v>
      </c>
      <c r="C16" s="759" t="s">
        <v>15</v>
      </c>
      <c r="D16" s="768" t="s">
        <v>16</v>
      </c>
      <c r="E16" s="769"/>
      <c r="F16" s="769"/>
      <c r="G16" s="769"/>
      <c r="H16" s="769"/>
      <c r="I16" s="770"/>
      <c r="J16" s="768" t="s">
        <v>16</v>
      </c>
      <c r="K16" s="769"/>
      <c r="L16" s="769"/>
      <c r="M16" s="769"/>
      <c r="N16" s="769"/>
      <c r="O16" s="770"/>
      <c r="P16" s="757" t="s">
        <v>17</v>
      </c>
      <c r="Q16" s="758"/>
      <c r="R16" s="758"/>
      <c r="S16" s="758"/>
      <c r="T16" s="758"/>
      <c r="U16" s="759"/>
      <c r="V16" s="757" t="s">
        <v>18</v>
      </c>
      <c r="W16" s="758"/>
      <c r="X16" s="758"/>
      <c r="Y16" s="758"/>
      <c r="Z16" s="758"/>
      <c r="AA16" s="759"/>
      <c r="AB16" s="16" t="s">
        <v>19</v>
      </c>
      <c r="AC16" s="17"/>
      <c r="AD16" s="17"/>
      <c r="AE16" s="17"/>
      <c r="AF16" s="17"/>
      <c r="AG16" s="17"/>
      <c r="AH16" s="757" t="s">
        <v>20</v>
      </c>
      <c r="AI16" s="758"/>
      <c r="AJ16" s="758"/>
      <c r="AK16" s="758"/>
      <c r="AL16" s="758"/>
      <c r="AM16" s="759"/>
      <c r="AN16" s="760" t="s">
        <v>19</v>
      </c>
      <c r="AO16" s="761"/>
      <c r="AP16" s="761"/>
      <c r="AQ16" s="761"/>
      <c r="AR16" s="761"/>
      <c r="AS16" s="762"/>
      <c r="AT16" s="759" t="s">
        <v>21</v>
      </c>
    </row>
    <row r="17" spans="1:47" ht="18" customHeight="1" thickBot="1" x14ac:dyDescent="0.35">
      <c r="A17" s="738"/>
      <c r="B17" s="738"/>
      <c r="C17" s="763"/>
      <c r="D17" s="737" t="s">
        <v>22</v>
      </c>
      <c r="E17" s="740" t="s">
        <v>23</v>
      </c>
      <c r="F17" s="741"/>
      <c r="G17" s="740" t="s">
        <v>24</v>
      </c>
      <c r="H17" s="746"/>
      <c r="I17" s="741"/>
      <c r="J17" s="737" t="s">
        <v>22</v>
      </c>
      <c r="K17" s="740" t="s">
        <v>23</v>
      </c>
      <c r="L17" s="741"/>
      <c r="M17" s="740" t="s">
        <v>24</v>
      </c>
      <c r="N17" s="746"/>
      <c r="O17" s="741"/>
      <c r="P17" s="737" t="s">
        <v>22</v>
      </c>
      <c r="Q17" s="740" t="s">
        <v>23</v>
      </c>
      <c r="R17" s="741"/>
      <c r="S17" s="740" t="s">
        <v>24</v>
      </c>
      <c r="T17" s="746"/>
      <c r="U17" s="741"/>
      <c r="V17" s="737" t="s">
        <v>22</v>
      </c>
      <c r="W17" s="740" t="s">
        <v>23</v>
      </c>
      <c r="X17" s="741"/>
      <c r="Y17" s="740" t="s">
        <v>24</v>
      </c>
      <c r="Z17" s="746"/>
      <c r="AA17" s="741"/>
      <c r="AB17" s="748" t="s">
        <v>25</v>
      </c>
      <c r="AC17" s="736" t="s">
        <v>26</v>
      </c>
      <c r="AD17" s="734"/>
      <c r="AE17" s="734"/>
      <c r="AF17" s="734"/>
      <c r="AG17" s="735"/>
      <c r="AH17" s="737" t="s">
        <v>22</v>
      </c>
      <c r="AI17" s="740" t="s">
        <v>23</v>
      </c>
      <c r="AJ17" s="741"/>
      <c r="AK17" s="740" t="s">
        <v>24</v>
      </c>
      <c r="AL17" s="746"/>
      <c r="AM17" s="746"/>
      <c r="AN17" s="748" t="s">
        <v>27</v>
      </c>
      <c r="AO17" s="736" t="s">
        <v>26</v>
      </c>
      <c r="AP17" s="734"/>
      <c r="AQ17" s="734"/>
      <c r="AR17" s="734"/>
      <c r="AS17" s="735"/>
      <c r="AT17" s="763"/>
    </row>
    <row r="18" spans="1:47" ht="75.75" customHeight="1" thickBot="1" x14ac:dyDescent="0.35">
      <c r="A18" s="738"/>
      <c r="B18" s="738"/>
      <c r="C18" s="763"/>
      <c r="D18" s="738"/>
      <c r="E18" s="742"/>
      <c r="F18" s="743"/>
      <c r="G18" s="744"/>
      <c r="H18" s="747"/>
      <c r="I18" s="745"/>
      <c r="J18" s="738"/>
      <c r="K18" s="742"/>
      <c r="L18" s="743"/>
      <c r="M18" s="744"/>
      <c r="N18" s="747"/>
      <c r="O18" s="745"/>
      <c r="P18" s="738"/>
      <c r="Q18" s="742"/>
      <c r="R18" s="743"/>
      <c r="S18" s="744"/>
      <c r="T18" s="747"/>
      <c r="U18" s="745"/>
      <c r="V18" s="738"/>
      <c r="W18" s="742"/>
      <c r="X18" s="743"/>
      <c r="Y18" s="744"/>
      <c r="Z18" s="747"/>
      <c r="AA18" s="745"/>
      <c r="AB18" s="749"/>
      <c r="AC18" s="751" t="s">
        <v>28</v>
      </c>
      <c r="AD18" s="752"/>
      <c r="AE18" s="755" t="s">
        <v>29</v>
      </c>
      <c r="AF18" s="756"/>
      <c r="AG18" s="731"/>
      <c r="AH18" s="738"/>
      <c r="AI18" s="742"/>
      <c r="AJ18" s="743"/>
      <c r="AK18" s="744"/>
      <c r="AL18" s="747"/>
      <c r="AM18" s="747"/>
      <c r="AN18" s="749"/>
      <c r="AO18" s="751" t="s">
        <v>28</v>
      </c>
      <c r="AP18" s="752"/>
      <c r="AQ18" s="755" t="s">
        <v>29</v>
      </c>
      <c r="AR18" s="756"/>
      <c r="AS18" s="731"/>
      <c r="AT18" s="763"/>
    </row>
    <row r="19" spans="1:47" ht="36.75" customHeight="1" thickBot="1" x14ac:dyDescent="0.35">
      <c r="A19" s="738"/>
      <c r="B19" s="738"/>
      <c r="C19" s="763"/>
      <c r="D19" s="738"/>
      <c r="E19" s="744"/>
      <c r="F19" s="745"/>
      <c r="G19" s="732" t="s">
        <v>30</v>
      </c>
      <c r="H19" s="734" t="s">
        <v>31</v>
      </c>
      <c r="I19" s="735"/>
      <c r="J19" s="738"/>
      <c r="K19" s="744"/>
      <c r="L19" s="745"/>
      <c r="M19" s="732" t="s">
        <v>30</v>
      </c>
      <c r="N19" s="734" t="s">
        <v>31</v>
      </c>
      <c r="O19" s="735"/>
      <c r="P19" s="738"/>
      <c r="Q19" s="744"/>
      <c r="R19" s="745"/>
      <c r="S19" s="732" t="s">
        <v>30</v>
      </c>
      <c r="T19" s="734" t="s">
        <v>31</v>
      </c>
      <c r="U19" s="735"/>
      <c r="V19" s="738"/>
      <c r="W19" s="744"/>
      <c r="X19" s="745"/>
      <c r="Y19" s="732" t="s">
        <v>30</v>
      </c>
      <c r="Z19" s="734" t="s">
        <v>31</v>
      </c>
      <c r="AA19" s="735"/>
      <c r="AB19" s="749"/>
      <c r="AC19" s="753"/>
      <c r="AD19" s="754"/>
      <c r="AE19" s="728" t="s">
        <v>30</v>
      </c>
      <c r="AF19" s="730" t="s">
        <v>31</v>
      </c>
      <c r="AG19" s="731"/>
      <c r="AH19" s="738"/>
      <c r="AI19" s="744"/>
      <c r="AJ19" s="745"/>
      <c r="AK19" s="732" t="s">
        <v>30</v>
      </c>
      <c r="AL19" s="734" t="s">
        <v>31</v>
      </c>
      <c r="AM19" s="734"/>
      <c r="AN19" s="749"/>
      <c r="AO19" s="753"/>
      <c r="AP19" s="754"/>
      <c r="AQ19" s="728" t="s">
        <v>30</v>
      </c>
      <c r="AR19" s="730" t="s">
        <v>31</v>
      </c>
      <c r="AS19" s="731"/>
      <c r="AT19" s="763"/>
    </row>
    <row r="20" spans="1:47" ht="41.25" customHeight="1" thickBot="1" x14ac:dyDescent="0.35">
      <c r="A20" s="739"/>
      <c r="B20" s="739"/>
      <c r="C20" s="764"/>
      <c r="D20" s="739"/>
      <c r="E20" s="18" t="s">
        <v>32</v>
      </c>
      <c r="F20" s="19" t="s">
        <v>33</v>
      </c>
      <c r="G20" s="733"/>
      <c r="H20" s="18" t="s">
        <v>34</v>
      </c>
      <c r="I20" s="19" t="s">
        <v>35</v>
      </c>
      <c r="J20" s="739"/>
      <c r="K20" s="18" t="s">
        <v>32</v>
      </c>
      <c r="L20" s="19" t="s">
        <v>33</v>
      </c>
      <c r="M20" s="733"/>
      <c r="N20" s="18" t="s">
        <v>34</v>
      </c>
      <c r="O20" s="19" t="s">
        <v>35</v>
      </c>
      <c r="P20" s="739"/>
      <c r="Q20" s="18" t="s">
        <v>32</v>
      </c>
      <c r="R20" s="19" t="s">
        <v>33</v>
      </c>
      <c r="S20" s="733"/>
      <c r="T20" s="18" t="s">
        <v>34</v>
      </c>
      <c r="U20" s="19" t="s">
        <v>35</v>
      </c>
      <c r="V20" s="739"/>
      <c r="W20" s="18" t="s">
        <v>32</v>
      </c>
      <c r="X20" s="19" t="s">
        <v>33</v>
      </c>
      <c r="Y20" s="733"/>
      <c r="Z20" s="18" t="s">
        <v>34</v>
      </c>
      <c r="AA20" s="19" t="s">
        <v>35</v>
      </c>
      <c r="AB20" s="750"/>
      <c r="AC20" s="18" t="s">
        <v>32</v>
      </c>
      <c r="AD20" s="19" t="s">
        <v>33</v>
      </c>
      <c r="AE20" s="729"/>
      <c r="AF20" s="20" t="s">
        <v>34</v>
      </c>
      <c r="AG20" s="19" t="s">
        <v>35</v>
      </c>
      <c r="AH20" s="739"/>
      <c r="AI20" s="18" t="s">
        <v>32</v>
      </c>
      <c r="AJ20" s="19" t="s">
        <v>33</v>
      </c>
      <c r="AK20" s="733"/>
      <c r="AL20" s="18" t="s">
        <v>34</v>
      </c>
      <c r="AM20" s="21" t="s">
        <v>35</v>
      </c>
      <c r="AN20" s="750"/>
      <c r="AO20" s="18" t="s">
        <v>32</v>
      </c>
      <c r="AP20" s="19" t="s">
        <v>33</v>
      </c>
      <c r="AQ20" s="729"/>
      <c r="AR20" s="20" t="s">
        <v>34</v>
      </c>
      <c r="AS20" s="19" t="s">
        <v>35</v>
      </c>
      <c r="AT20" s="764"/>
    </row>
    <row r="21" spans="1:47" ht="19.5" thickBot="1" x14ac:dyDescent="0.35">
      <c r="A21" s="22">
        <v>1</v>
      </c>
      <c r="B21" s="23">
        <v>2</v>
      </c>
      <c r="C21" s="23">
        <v>3</v>
      </c>
      <c r="D21" s="22">
        <v>4</v>
      </c>
      <c r="E21" s="24">
        <v>5</v>
      </c>
      <c r="F21" s="25">
        <v>6</v>
      </c>
      <c r="G21" s="22">
        <v>7</v>
      </c>
      <c r="H21" s="26">
        <v>8</v>
      </c>
      <c r="I21" s="27">
        <v>9</v>
      </c>
      <c r="J21" s="22">
        <v>4</v>
      </c>
      <c r="K21" s="24">
        <v>5</v>
      </c>
      <c r="L21" s="25">
        <v>6</v>
      </c>
      <c r="M21" s="22">
        <v>7</v>
      </c>
      <c r="N21" s="26">
        <v>8</v>
      </c>
      <c r="O21" s="27">
        <v>9</v>
      </c>
      <c r="P21" s="22">
        <v>16</v>
      </c>
      <c r="Q21" s="24">
        <v>17</v>
      </c>
      <c r="R21" s="25">
        <v>18</v>
      </c>
      <c r="S21" s="22">
        <v>19</v>
      </c>
      <c r="T21" s="26">
        <v>20</v>
      </c>
      <c r="U21" s="27">
        <v>21</v>
      </c>
      <c r="V21" s="22">
        <v>22</v>
      </c>
      <c r="W21" s="24">
        <v>23</v>
      </c>
      <c r="X21" s="25">
        <v>24</v>
      </c>
      <c r="Y21" s="22">
        <v>25</v>
      </c>
      <c r="Z21" s="26">
        <v>26</v>
      </c>
      <c r="AA21" s="27">
        <v>27</v>
      </c>
      <c r="AB21" s="22">
        <v>28</v>
      </c>
      <c r="AC21" s="24">
        <v>29</v>
      </c>
      <c r="AD21" s="25">
        <v>30</v>
      </c>
      <c r="AE21" s="22">
        <v>31</v>
      </c>
      <c r="AF21" s="26">
        <v>32</v>
      </c>
      <c r="AG21" s="27">
        <v>33</v>
      </c>
      <c r="AH21" s="22">
        <v>10</v>
      </c>
      <c r="AI21" s="24">
        <v>11</v>
      </c>
      <c r="AJ21" s="25">
        <v>12</v>
      </c>
      <c r="AK21" s="22">
        <v>13</v>
      </c>
      <c r="AL21" s="26">
        <v>14</v>
      </c>
      <c r="AM21" s="27">
        <v>15</v>
      </c>
      <c r="AN21" s="22">
        <v>16</v>
      </c>
      <c r="AO21" s="24">
        <v>17</v>
      </c>
      <c r="AP21" s="25">
        <v>18</v>
      </c>
      <c r="AQ21" s="22">
        <v>19</v>
      </c>
      <c r="AR21" s="26">
        <v>20</v>
      </c>
      <c r="AS21" s="27">
        <v>21</v>
      </c>
      <c r="AT21" s="28">
        <v>22</v>
      </c>
    </row>
    <row r="22" spans="1:47" ht="37.5" customHeight="1" x14ac:dyDescent="0.3">
      <c r="A22" s="29" t="s">
        <v>36</v>
      </c>
      <c r="B22" s="30" t="s">
        <v>37</v>
      </c>
      <c r="C22" s="31" t="s">
        <v>38</v>
      </c>
      <c r="D22" s="32">
        <f t="shared" ref="D22:U22" si="0">D24</f>
        <v>7629297</v>
      </c>
      <c r="E22" s="33">
        <f t="shared" si="0"/>
        <v>5597355.5</v>
      </c>
      <c r="F22" s="34">
        <f t="shared" si="0"/>
        <v>1064039.5</v>
      </c>
      <c r="G22" s="32">
        <f t="shared" si="0"/>
        <v>41734</v>
      </c>
      <c r="H22" s="33">
        <f t="shared" si="0"/>
        <v>889767</v>
      </c>
      <c r="I22" s="34">
        <f t="shared" si="0"/>
        <v>36401</v>
      </c>
      <c r="J22" s="32">
        <f t="shared" si="0"/>
        <v>7629297</v>
      </c>
      <c r="K22" s="33">
        <f t="shared" si="0"/>
        <v>5597355.5</v>
      </c>
      <c r="L22" s="34">
        <f t="shared" si="0"/>
        <v>1064039.5</v>
      </c>
      <c r="M22" s="32">
        <f t="shared" si="0"/>
        <v>41734</v>
      </c>
      <c r="N22" s="33">
        <f t="shared" si="0"/>
        <v>889767</v>
      </c>
      <c r="O22" s="34">
        <f t="shared" si="0"/>
        <v>36401</v>
      </c>
      <c r="P22" s="35">
        <f t="shared" si="0"/>
        <v>7444929.6028948696</v>
      </c>
      <c r="Q22" s="33">
        <f t="shared" si="0"/>
        <v>5604500.8677425599</v>
      </c>
      <c r="R22" s="34">
        <f t="shared" si="0"/>
        <v>976659.93462230987</v>
      </c>
      <c r="S22" s="36">
        <f t="shared" si="0"/>
        <v>0</v>
      </c>
      <c r="T22" s="37">
        <f t="shared" si="0"/>
        <v>858905.97134999989</v>
      </c>
      <c r="U22" s="34">
        <f t="shared" si="0"/>
        <v>4862.8291799999997</v>
      </c>
      <c r="V22" s="35">
        <v>4343643.8243187806</v>
      </c>
      <c r="W22" s="33">
        <v>3304834.7944532307</v>
      </c>
      <c r="X22" s="34">
        <v>526325.27574554994</v>
      </c>
      <c r="Y22" s="36">
        <v>0</v>
      </c>
      <c r="Z22" s="37">
        <v>509846.89140000002</v>
      </c>
      <c r="AA22" s="34">
        <v>2636.8627200000001</v>
      </c>
      <c r="AB22" s="36">
        <f t="shared" ref="AB22:AG22" si="1">V22-D22</f>
        <v>-3285653.1756812194</v>
      </c>
      <c r="AC22" s="33">
        <f t="shared" si="1"/>
        <v>-2292520.7055467693</v>
      </c>
      <c r="AD22" s="38">
        <f t="shared" si="1"/>
        <v>-537714.22425445006</v>
      </c>
      <c r="AE22" s="36">
        <f t="shared" si="1"/>
        <v>-41734</v>
      </c>
      <c r="AF22" s="33">
        <f t="shared" si="1"/>
        <v>-379920.10859999998</v>
      </c>
      <c r="AG22" s="38">
        <f t="shared" si="1"/>
        <v>-33764.137280000003</v>
      </c>
      <c r="AH22" s="32">
        <f t="shared" ref="AH22:AM22" si="2">P22-V22</f>
        <v>3101285.7785760891</v>
      </c>
      <c r="AI22" s="33">
        <f t="shared" si="2"/>
        <v>2299666.0732893292</v>
      </c>
      <c r="AJ22" s="34">
        <f t="shared" si="2"/>
        <v>450334.65887675993</v>
      </c>
      <c r="AK22" s="32">
        <f t="shared" si="2"/>
        <v>0</v>
      </c>
      <c r="AL22" s="33">
        <f t="shared" si="2"/>
        <v>349059.07994999987</v>
      </c>
      <c r="AM22" s="34">
        <f t="shared" si="2"/>
        <v>2225.9664599999996</v>
      </c>
      <c r="AN22" s="39">
        <f t="shared" ref="AN22:AS22" si="3">AH22/J22-1</f>
        <v>-0.59350307392986679</v>
      </c>
      <c r="AO22" s="40">
        <f t="shared" si="3"/>
        <v>-0.58915132810675885</v>
      </c>
      <c r="AP22" s="41">
        <f t="shared" si="3"/>
        <v>-0.57676885221200913</v>
      </c>
      <c r="AQ22" s="42">
        <f t="shared" si="3"/>
        <v>-1</v>
      </c>
      <c r="AR22" s="43">
        <f t="shared" si="3"/>
        <v>-0.60769608228895899</v>
      </c>
      <c r="AS22" s="41">
        <f t="shared" si="3"/>
        <v>-0.9388487552539766</v>
      </c>
      <c r="AT22" s="44"/>
    </row>
    <row r="23" spans="1:47" ht="20.25" customHeight="1" x14ac:dyDescent="0.3">
      <c r="A23" s="45"/>
      <c r="B23" s="46" t="s">
        <v>39</v>
      </c>
      <c r="C23" s="47"/>
      <c r="D23" s="48"/>
      <c r="E23" s="49"/>
      <c r="F23" s="50"/>
      <c r="G23" s="48"/>
      <c r="H23" s="49"/>
      <c r="I23" s="51"/>
      <c r="J23" s="48"/>
      <c r="K23" s="49"/>
      <c r="L23" s="50"/>
      <c r="M23" s="48"/>
      <c r="N23" s="49"/>
      <c r="O23" s="51"/>
      <c r="P23" s="52"/>
      <c r="Q23" s="49"/>
      <c r="R23" s="50"/>
      <c r="S23" s="53"/>
      <c r="T23" s="54"/>
      <c r="U23" s="50"/>
      <c r="V23" s="52"/>
      <c r="W23" s="49"/>
      <c r="X23" s="50"/>
      <c r="Y23" s="53"/>
      <c r="Z23" s="54"/>
      <c r="AA23" s="50"/>
      <c r="AB23" s="53"/>
      <c r="AC23" s="49"/>
      <c r="AD23" s="51"/>
      <c r="AE23" s="53"/>
      <c r="AF23" s="49"/>
      <c r="AG23" s="51"/>
      <c r="AH23" s="48"/>
      <c r="AI23" s="49"/>
      <c r="AJ23" s="50"/>
      <c r="AK23" s="48"/>
      <c r="AL23" s="49"/>
      <c r="AM23" s="51"/>
      <c r="AN23" s="55"/>
      <c r="AO23" s="56"/>
      <c r="AP23" s="57"/>
      <c r="AQ23" s="58"/>
      <c r="AR23" s="59"/>
      <c r="AS23" s="57"/>
      <c r="AT23" s="46"/>
    </row>
    <row r="24" spans="1:47" x14ac:dyDescent="0.3">
      <c r="A24" s="60">
        <v>1</v>
      </c>
      <c r="B24" s="61" t="s">
        <v>40</v>
      </c>
      <c r="C24" s="62" t="s">
        <v>41</v>
      </c>
      <c r="D24" s="63">
        <f t="shared" ref="D24:U24" si="4">D26+D27+D28+D29</f>
        <v>7629297</v>
      </c>
      <c r="E24" s="64">
        <f t="shared" si="4"/>
        <v>5597355.5</v>
      </c>
      <c r="F24" s="65">
        <f t="shared" si="4"/>
        <v>1064039.5</v>
      </c>
      <c r="G24" s="63">
        <f t="shared" si="4"/>
        <v>41734</v>
      </c>
      <c r="H24" s="64">
        <f t="shared" si="4"/>
        <v>889767</v>
      </c>
      <c r="I24" s="65">
        <f t="shared" si="4"/>
        <v>36401</v>
      </c>
      <c r="J24" s="63">
        <f t="shared" si="4"/>
        <v>7629297</v>
      </c>
      <c r="K24" s="64">
        <f t="shared" si="4"/>
        <v>5597355.5</v>
      </c>
      <c r="L24" s="65">
        <f t="shared" si="4"/>
        <v>1064039.5</v>
      </c>
      <c r="M24" s="63">
        <f t="shared" si="4"/>
        <v>41734</v>
      </c>
      <c r="N24" s="64">
        <f t="shared" si="4"/>
        <v>889767</v>
      </c>
      <c r="O24" s="65">
        <f t="shared" si="4"/>
        <v>36401</v>
      </c>
      <c r="P24" s="66">
        <f t="shared" si="4"/>
        <v>7444929.6028948696</v>
      </c>
      <c r="Q24" s="64">
        <f t="shared" si="4"/>
        <v>5604500.8677425599</v>
      </c>
      <c r="R24" s="65">
        <f t="shared" si="4"/>
        <v>976659.93462230987</v>
      </c>
      <c r="S24" s="67">
        <f t="shared" si="4"/>
        <v>0</v>
      </c>
      <c r="T24" s="68">
        <f t="shared" si="4"/>
        <v>858905.97134999989</v>
      </c>
      <c r="U24" s="65">
        <f t="shared" si="4"/>
        <v>4862.8291799999997</v>
      </c>
      <c r="V24" s="66">
        <v>4343643.8243187806</v>
      </c>
      <c r="W24" s="64">
        <v>3304834.7944532307</v>
      </c>
      <c r="X24" s="65">
        <v>526325.27574554994</v>
      </c>
      <c r="Y24" s="67">
        <v>0</v>
      </c>
      <c r="Z24" s="68">
        <v>509846.89140000002</v>
      </c>
      <c r="AA24" s="65">
        <v>2636.8627200000001</v>
      </c>
      <c r="AB24" s="67">
        <f t="shared" ref="AB24:AG24" si="5">V24-D24</f>
        <v>-3285653.1756812194</v>
      </c>
      <c r="AC24" s="64">
        <f t="shared" si="5"/>
        <v>-2292520.7055467693</v>
      </c>
      <c r="AD24" s="69">
        <f t="shared" si="5"/>
        <v>-537714.22425445006</v>
      </c>
      <c r="AE24" s="67">
        <f t="shared" si="5"/>
        <v>-41734</v>
      </c>
      <c r="AF24" s="64">
        <f t="shared" si="5"/>
        <v>-379920.10859999998</v>
      </c>
      <c r="AG24" s="69">
        <f t="shared" si="5"/>
        <v>-33764.137280000003</v>
      </c>
      <c r="AH24" s="63">
        <f t="shared" ref="AH24:AM24" si="6">AH26+AH27+AH28+AH29</f>
        <v>3101285.7785760895</v>
      </c>
      <c r="AI24" s="64">
        <f t="shared" si="6"/>
        <v>2299666.0732893292</v>
      </c>
      <c r="AJ24" s="65">
        <f t="shared" si="6"/>
        <v>450334.65887675999</v>
      </c>
      <c r="AK24" s="63">
        <f t="shared" si="6"/>
        <v>0</v>
      </c>
      <c r="AL24" s="64">
        <f t="shared" si="6"/>
        <v>349059.07994999987</v>
      </c>
      <c r="AM24" s="65">
        <f t="shared" si="6"/>
        <v>2225.9664599999996</v>
      </c>
      <c r="AN24" s="70">
        <f t="shared" ref="AN24:AS75" si="7">AH24/J24-1</f>
        <v>-0.59350307392986679</v>
      </c>
      <c r="AO24" s="71">
        <f t="shared" si="7"/>
        <v>-0.58915132810675885</v>
      </c>
      <c r="AP24" s="72">
        <f t="shared" si="7"/>
        <v>-0.57676885221200913</v>
      </c>
      <c r="AQ24" s="73">
        <f t="shared" si="7"/>
        <v>-1</v>
      </c>
      <c r="AR24" s="74">
        <f t="shared" si="7"/>
        <v>-0.60769608228895899</v>
      </c>
      <c r="AS24" s="72">
        <f t="shared" si="7"/>
        <v>-0.9388487552539766</v>
      </c>
      <c r="AT24" s="46"/>
    </row>
    <row r="25" spans="1:47" ht="21" customHeight="1" x14ac:dyDescent="0.3">
      <c r="A25" s="45"/>
      <c r="B25" s="46" t="s">
        <v>39</v>
      </c>
      <c r="C25" s="47" t="s">
        <v>41</v>
      </c>
      <c r="D25" s="48"/>
      <c r="E25" s="49"/>
      <c r="F25" s="50"/>
      <c r="G25" s="48"/>
      <c r="H25" s="49"/>
      <c r="I25" s="51"/>
      <c r="J25" s="48"/>
      <c r="K25" s="49"/>
      <c r="L25" s="50"/>
      <c r="M25" s="48"/>
      <c r="N25" s="49"/>
      <c r="O25" s="51"/>
      <c r="P25" s="52"/>
      <c r="Q25" s="49"/>
      <c r="R25" s="50"/>
      <c r="S25" s="53"/>
      <c r="T25" s="54"/>
      <c r="U25" s="50"/>
      <c r="V25" s="75"/>
      <c r="W25" s="76"/>
      <c r="X25" s="77"/>
      <c r="Y25" s="78"/>
      <c r="Z25" s="79"/>
      <c r="AA25" s="77"/>
      <c r="AB25" s="53"/>
      <c r="AC25" s="49"/>
      <c r="AD25" s="51"/>
      <c r="AE25" s="53"/>
      <c r="AF25" s="49"/>
      <c r="AG25" s="51"/>
      <c r="AH25" s="48"/>
      <c r="AI25" s="49"/>
      <c r="AJ25" s="50"/>
      <c r="AK25" s="48"/>
      <c r="AL25" s="49"/>
      <c r="AM25" s="51"/>
      <c r="AN25" s="80"/>
      <c r="AO25" s="81"/>
      <c r="AP25" s="82"/>
      <c r="AQ25" s="83"/>
      <c r="AR25" s="84"/>
      <c r="AS25" s="82"/>
      <c r="AT25" s="46"/>
    </row>
    <row r="26" spans="1:47" ht="37.5" x14ac:dyDescent="0.3">
      <c r="A26" s="45" t="s">
        <v>42</v>
      </c>
      <c r="B26" s="46" t="s">
        <v>43</v>
      </c>
      <c r="C26" s="47" t="s">
        <v>41</v>
      </c>
      <c r="D26" s="52">
        <f>E26+F26</f>
        <v>3052124</v>
      </c>
      <c r="E26" s="85">
        <v>2565105</v>
      </c>
      <c r="F26" s="86">
        <v>487019</v>
      </c>
      <c r="G26" s="52">
        <v>0</v>
      </c>
      <c r="H26" s="85">
        <v>0</v>
      </c>
      <c r="I26" s="87">
        <v>0</v>
      </c>
      <c r="J26" s="52">
        <f>K26+L26</f>
        <v>3052124</v>
      </c>
      <c r="K26" s="85">
        <v>2565105</v>
      </c>
      <c r="L26" s="86">
        <v>487019</v>
      </c>
      <c r="M26" s="52">
        <v>0</v>
      </c>
      <c r="N26" s="85">
        <v>0</v>
      </c>
      <c r="O26" s="87">
        <v>0</v>
      </c>
      <c r="P26" s="52">
        <f>Q26+R26+S26+T26+U26</f>
        <v>3004632.9354488803</v>
      </c>
      <c r="Q26" s="49">
        <f>'[1]г.Павлодар продолж. '!$AF$1305+'[1]г.Павлодар продолж. '!$AF$1407+'[1]г.Павлодар продолж. '!$AF$1554</f>
        <v>2583941.6566129602</v>
      </c>
      <c r="R26" s="50">
        <f>'[1]г.Павлодар продолж. '!$AF$1356+'[1]г.Павлодар продолж. '!$AF$1488+'[1]г.Павлодар продолж. '!$AF$1626</f>
        <v>420691.27883591998</v>
      </c>
      <c r="S26" s="48">
        <v>0</v>
      </c>
      <c r="T26" s="49">
        <v>0</v>
      </c>
      <c r="U26" s="51">
        <v>0</v>
      </c>
      <c r="V26" s="52">
        <v>1728879.3712346703</v>
      </c>
      <c r="W26" s="49">
        <v>1512831.6124254302</v>
      </c>
      <c r="X26" s="50">
        <v>216047.75880924001</v>
      </c>
      <c r="Y26" s="48">
        <v>0</v>
      </c>
      <c r="Z26" s="49">
        <v>0</v>
      </c>
      <c r="AA26" s="51">
        <v>0</v>
      </c>
      <c r="AB26" s="53">
        <f>V26-D26</f>
        <v>-1323244.6287653297</v>
      </c>
      <c r="AC26" s="49">
        <f>W26-E26</f>
        <v>-1052273.3875745698</v>
      </c>
      <c r="AD26" s="51">
        <f>X26-F26</f>
        <v>-270971.24119075999</v>
      </c>
      <c r="AE26" s="53"/>
      <c r="AF26" s="49"/>
      <c r="AG26" s="51"/>
      <c r="AH26" s="52">
        <f t="shared" ref="AH26:AM75" si="8">P26-V26</f>
        <v>1275753.56421421</v>
      </c>
      <c r="AI26" s="85">
        <f t="shared" si="8"/>
        <v>1071110.0441875299</v>
      </c>
      <c r="AJ26" s="86">
        <f t="shared" si="8"/>
        <v>204643.52002667997</v>
      </c>
      <c r="AK26" s="52">
        <f t="shared" si="8"/>
        <v>0</v>
      </c>
      <c r="AL26" s="85">
        <f t="shared" si="8"/>
        <v>0</v>
      </c>
      <c r="AM26" s="87">
        <f t="shared" si="8"/>
        <v>0</v>
      </c>
      <c r="AN26" s="55">
        <f t="shared" si="7"/>
        <v>-0.58201122752083134</v>
      </c>
      <c r="AO26" s="56">
        <f t="shared" si="7"/>
        <v>-0.58243033162871305</v>
      </c>
      <c r="AP26" s="57">
        <f t="shared" si="7"/>
        <v>-0.57980382690063426</v>
      </c>
      <c r="AQ26" s="88"/>
      <c r="AR26" s="56"/>
      <c r="AS26" s="89"/>
      <c r="AT26" s="46"/>
    </row>
    <row r="27" spans="1:47" ht="37.5" x14ac:dyDescent="0.3">
      <c r="A27" s="45" t="s">
        <v>44</v>
      </c>
      <c r="B27" s="46" t="s">
        <v>45</v>
      </c>
      <c r="C27" s="47" t="s">
        <v>41</v>
      </c>
      <c r="D27" s="52">
        <f>I27</f>
        <v>36401</v>
      </c>
      <c r="E27" s="85">
        <v>0</v>
      </c>
      <c r="F27" s="86">
        <v>0</v>
      </c>
      <c r="G27" s="52">
        <v>0</v>
      </c>
      <c r="H27" s="85">
        <v>0</v>
      </c>
      <c r="I27" s="87">
        <v>36401</v>
      </c>
      <c r="J27" s="52">
        <f>O27</f>
        <v>36401</v>
      </c>
      <c r="K27" s="85">
        <v>0</v>
      </c>
      <c r="L27" s="86">
        <v>0</v>
      </c>
      <c r="M27" s="52">
        <v>0</v>
      </c>
      <c r="N27" s="85">
        <v>0</v>
      </c>
      <c r="O27" s="87">
        <v>36401</v>
      </c>
      <c r="P27" s="52">
        <f>Q27+R27+S27+T27+U27</f>
        <v>4862.8291799999997</v>
      </c>
      <c r="Q27" s="49">
        <v>0</v>
      </c>
      <c r="R27" s="50">
        <v>0</v>
      </c>
      <c r="S27" s="48">
        <v>0</v>
      </c>
      <c r="T27" s="49">
        <v>0</v>
      </c>
      <c r="U27" s="51">
        <f>'[1]г.Павлодар продолж. '!$AF$1738</f>
        <v>4862.8291799999997</v>
      </c>
      <c r="V27" s="52">
        <v>2636.8627200000001</v>
      </c>
      <c r="W27" s="49">
        <v>0</v>
      </c>
      <c r="X27" s="50">
        <v>0</v>
      </c>
      <c r="Y27" s="48">
        <v>0</v>
      </c>
      <c r="Z27" s="49">
        <v>0</v>
      </c>
      <c r="AA27" s="51">
        <v>2636.8627200000001</v>
      </c>
      <c r="AB27" s="53">
        <f>V27-D27</f>
        <v>-33764.137280000003</v>
      </c>
      <c r="AC27" s="49"/>
      <c r="AD27" s="51"/>
      <c r="AE27" s="53"/>
      <c r="AF27" s="49"/>
      <c r="AG27" s="51">
        <f>AA27-I27</f>
        <v>-33764.137280000003</v>
      </c>
      <c r="AH27" s="52">
        <f t="shared" si="8"/>
        <v>2225.9664599999996</v>
      </c>
      <c r="AI27" s="85">
        <f t="shared" si="8"/>
        <v>0</v>
      </c>
      <c r="AJ27" s="86">
        <f t="shared" si="8"/>
        <v>0</v>
      </c>
      <c r="AK27" s="52">
        <f t="shared" si="8"/>
        <v>0</v>
      </c>
      <c r="AL27" s="85">
        <f t="shared" si="8"/>
        <v>0</v>
      </c>
      <c r="AM27" s="87">
        <f t="shared" si="8"/>
        <v>2225.9664599999996</v>
      </c>
      <c r="AN27" s="55">
        <f t="shared" si="7"/>
        <v>-0.9388487552539766</v>
      </c>
      <c r="AO27" s="56"/>
      <c r="AP27" s="57"/>
      <c r="AQ27" s="88"/>
      <c r="AR27" s="56"/>
      <c r="AS27" s="89">
        <f t="shared" si="7"/>
        <v>-0.9388487552539766</v>
      </c>
      <c r="AT27" s="46"/>
    </row>
    <row r="28" spans="1:47" ht="44.25" customHeight="1" x14ac:dyDescent="0.3">
      <c r="A28" s="45" t="s">
        <v>46</v>
      </c>
      <c r="B28" s="46" t="s">
        <v>47</v>
      </c>
      <c r="C28" s="47" t="s">
        <v>41</v>
      </c>
      <c r="D28" s="52">
        <f>G28+H28</f>
        <v>931501</v>
      </c>
      <c r="E28" s="85">
        <v>0</v>
      </c>
      <c r="F28" s="86">
        <v>0</v>
      </c>
      <c r="G28" s="52">
        <v>41734</v>
      </c>
      <c r="H28" s="85">
        <v>889767</v>
      </c>
      <c r="I28" s="87">
        <v>0</v>
      </c>
      <c r="J28" s="52">
        <f>M28+N28</f>
        <v>931501</v>
      </c>
      <c r="K28" s="85">
        <v>0</v>
      </c>
      <c r="L28" s="86">
        <v>0</v>
      </c>
      <c r="M28" s="52">
        <v>41734</v>
      </c>
      <c r="N28" s="85">
        <v>889767</v>
      </c>
      <c r="O28" s="87">
        <v>0</v>
      </c>
      <c r="P28" s="52">
        <f>Q28+R28+S28+T28+U28</f>
        <v>858905.97134999989</v>
      </c>
      <c r="Q28" s="49">
        <v>0</v>
      </c>
      <c r="R28" s="50">
        <v>0</v>
      </c>
      <c r="S28" s="48">
        <f>[1]г.Павлодар1!$EA$828</f>
        <v>0</v>
      </c>
      <c r="T28" s="49">
        <f>'[1]г.Павлодар продолж. '!$AF$1272</f>
        <v>858905.97134999989</v>
      </c>
      <c r="U28" s="51">
        <v>0</v>
      </c>
      <c r="V28" s="52">
        <v>509846.89140000002</v>
      </c>
      <c r="W28" s="49">
        <v>0</v>
      </c>
      <c r="X28" s="50">
        <v>0</v>
      </c>
      <c r="Y28" s="48">
        <v>0</v>
      </c>
      <c r="Z28" s="49">
        <v>509846.89140000002</v>
      </c>
      <c r="AA28" s="51">
        <v>0</v>
      </c>
      <c r="AB28" s="53">
        <f>V28-D28</f>
        <v>-421654.10859999998</v>
      </c>
      <c r="AC28" s="49"/>
      <c r="AD28" s="51"/>
      <c r="AE28" s="53">
        <f>Y28-G28</f>
        <v>-41734</v>
      </c>
      <c r="AF28" s="49">
        <f>Z28-H28</f>
        <v>-379920.10859999998</v>
      </c>
      <c r="AG28" s="51"/>
      <c r="AH28" s="52">
        <f t="shared" si="8"/>
        <v>349059.07994999987</v>
      </c>
      <c r="AI28" s="85">
        <f t="shared" si="8"/>
        <v>0</v>
      </c>
      <c r="AJ28" s="86">
        <f t="shared" si="8"/>
        <v>0</v>
      </c>
      <c r="AK28" s="52">
        <f t="shared" si="8"/>
        <v>0</v>
      </c>
      <c r="AL28" s="85">
        <f t="shared" si="8"/>
        <v>349059.07994999987</v>
      </c>
      <c r="AM28" s="87">
        <f t="shared" si="8"/>
        <v>0</v>
      </c>
      <c r="AN28" s="55">
        <f t="shared" si="7"/>
        <v>-0.62527245816161248</v>
      </c>
      <c r="AO28" s="56"/>
      <c r="AP28" s="57"/>
      <c r="AQ28" s="88">
        <f t="shared" si="7"/>
        <v>-1</v>
      </c>
      <c r="AR28" s="56">
        <f t="shared" si="7"/>
        <v>-0.60769608228895899</v>
      </c>
      <c r="AS28" s="89"/>
      <c r="AT28" s="46"/>
    </row>
    <row r="29" spans="1:47" ht="42.75" customHeight="1" x14ac:dyDescent="0.3">
      <c r="A29" s="45" t="s">
        <v>48</v>
      </c>
      <c r="B29" s="46" t="s">
        <v>49</v>
      </c>
      <c r="C29" s="47" t="s">
        <v>41</v>
      </c>
      <c r="D29" s="52">
        <f>E29+F29</f>
        <v>3609271</v>
      </c>
      <c r="E29" s="85">
        <f>3032251-0.5</f>
        <v>3032250.5</v>
      </c>
      <c r="F29" s="86">
        <f>577021-0.5</f>
        <v>577020.5</v>
      </c>
      <c r="G29" s="52">
        <v>0</v>
      </c>
      <c r="H29" s="85">
        <v>0</v>
      </c>
      <c r="I29" s="87">
        <v>0</v>
      </c>
      <c r="J29" s="52">
        <f>K29+L29</f>
        <v>3609271</v>
      </c>
      <c r="K29" s="85">
        <f>3032251-0.5</f>
        <v>3032250.5</v>
      </c>
      <c r="L29" s="86">
        <f>577021-0.5</f>
        <v>577020.5</v>
      </c>
      <c r="M29" s="52">
        <v>0</v>
      </c>
      <c r="N29" s="85">
        <v>0</v>
      </c>
      <c r="O29" s="87">
        <v>0</v>
      </c>
      <c r="P29" s="52">
        <f>Q29+R29+S29+T29+U29</f>
        <v>3576527.8669159897</v>
      </c>
      <c r="Q29" s="49">
        <f>'[1]г.Павлодар продолж. '!$AG$1305+'[1]г.Павлодар продолж. '!$AG$1407+'[1]г.Павлодар продолж. '!$AG$1554</f>
        <v>3020559.2111295997</v>
      </c>
      <c r="R29" s="50">
        <f>'[1]г.Павлодар продолж. '!$AG$1356+'[1]г.Павлодар продолж. '!$AG$1488+'[1]г.Павлодар продолж. '!$AG$1626</f>
        <v>555968.65578638995</v>
      </c>
      <c r="S29" s="48">
        <v>0</v>
      </c>
      <c r="T29" s="49">
        <v>0</v>
      </c>
      <c r="U29" s="51">
        <v>0</v>
      </c>
      <c r="V29" s="52">
        <v>2102280.6989641101</v>
      </c>
      <c r="W29" s="49">
        <v>1792003.1820278002</v>
      </c>
      <c r="X29" s="50">
        <v>310277.51693630993</v>
      </c>
      <c r="Y29" s="48">
        <v>0</v>
      </c>
      <c r="Z29" s="49">
        <v>0</v>
      </c>
      <c r="AA29" s="51">
        <v>0</v>
      </c>
      <c r="AB29" s="53">
        <f>V29-D29</f>
        <v>-1506990.3010358899</v>
      </c>
      <c r="AC29" s="49">
        <f>W29-E29</f>
        <v>-1240247.3179721998</v>
      </c>
      <c r="AD29" s="51">
        <f>X29-F29</f>
        <v>-266742.98306369007</v>
      </c>
      <c r="AE29" s="53"/>
      <c r="AF29" s="49"/>
      <c r="AG29" s="51"/>
      <c r="AH29" s="52">
        <f t="shared" si="8"/>
        <v>1474247.1679518796</v>
      </c>
      <c r="AI29" s="85">
        <f t="shared" si="8"/>
        <v>1228556.0291017995</v>
      </c>
      <c r="AJ29" s="86">
        <f t="shared" si="8"/>
        <v>245691.13885008002</v>
      </c>
      <c r="AK29" s="52">
        <f t="shared" si="8"/>
        <v>0</v>
      </c>
      <c r="AL29" s="85">
        <f t="shared" si="8"/>
        <v>0</v>
      </c>
      <c r="AM29" s="87">
        <f t="shared" si="8"/>
        <v>0</v>
      </c>
      <c r="AN29" s="55">
        <f t="shared" si="7"/>
        <v>-0.59153879884556204</v>
      </c>
      <c r="AO29" s="56">
        <f t="shared" si="7"/>
        <v>-0.59483689454357425</v>
      </c>
      <c r="AP29" s="57">
        <f t="shared" si="7"/>
        <v>-0.57420726152696477</v>
      </c>
      <c r="AQ29" s="88"/>
      <c r="AR29" s="56"/>
      <c r="AS29" s="89"/>
      <c r="AT29" s="46"/>
    </row>
    <row r="30" spans="1:47" ht="20.25" customHeight="1" x14ac:dyDescent="0.3">
      <c r="A30" s="60" t="s">
        <v>50</v>
      </c>
      <c r="B30" s="61" t="s">
        <v>51</v>
      </c>
      <c r="C30" s="62" t="s">
        <v>41</v>
      </c>
      <c r="D30" s="63">
        <f>SUM(E30:I30)</f>
        <v>136843.99</v>
      </c>
      <c r="E30" s="64">
        <f>E32+E36+E40+E41+E45-0.01</f>
        <v>103316.99</v>
      </c>
      <c r="F30" s="65">
        <f t="shared" ref="F30:U30" si="9">F32+F36+F40+F41+F45</f>
        <v>19614</v>
      </c>
      <c r="G30" s="63">
        <f t="shared" si="9"/>
        <v>307</v>
      </c>
      <c r="H30" s="64">
        <f t="shared" si="9"/>
        <v>11898</v>
      </c>
      <c r="I30" s="69">
        <f t="shared" si="9"/>
        <v>1708</v>
      </c>
      <c r="J30" s="63">
        <f>SUM(K30:O30)</f>
        <v>136843.99</v>
      </c>
      <c r="K30" s="64">
        <f>K32+K36+K40+K41+K45-0.01</f>
        <v>103328.69988635172</v>
      </c>
      <c r="L30" s="65">
        <f>L32+L36+L40+L41+L45</f>
        <v>19625.666006876429</v>
      </c>
      <c r="M30" s="63">
        <f>M32+M36+M40+M41+M45</f>
        <v>287.27159157842829</v>
      </c>
      <c r="N30" s="64">
        <f>N32+N36+N40+N41+N45</f>
        <v>11882.415811678971</v>
      </c>
      <c r="O30" s="69">
        <f>O32+O36+O40+O41+O45</f>
        <v>1719.9367035144674</v>
      </c>
      <c r="P30" s="66">
        <f t="shared" si="9"/>
        <v>186920.94420299563</v>
      </c>
      <c r="Q30" s="64">
        <f t="shared" si="9"/>
        <v>144136.03021391988</v>
      </c>
      <c r="R30" s="65">
        <f t="shared" si="9"/>
        <v>26469.758849355359</v>
      </c>
      <c r="S30" s="67">
        <f t="shared" si="9"/>
        <v>0</v>
      </c>
      <c r="T30" s="68">
        <f t="shared" si="9"/>
        <v>15996.866468411401</v>
      </c>
      <c r="U30" s="65">
        <f t="shared" si="9"/>
        <v>318.2886713089178</v>
      </c>
      <c r="V30" s="66">
        <v>96876</v>
      </c>
      <c r="W30" s="64">
        <v>75342</v>
      </c>
      <c r="X30" s="65">
        <v>13016</v>
      </c>
      <c r="Y30" s="67">
        <f>Y32+Y36+Y40+Y41+Y45</f>
        <v>0</v>
      </c>
      <c r="Z30" s="68">
        <v>8366</v>
      </c>
      <c r="AA30" s="65">
        <v>152</v>
      </c>
      <c r="AB30" s="67">
        <f>V30-D30</f>
        <v>-39967.989999999991</v>
      </c>
      <c r="AC30" s="64">
        <f>W30-E30</f>
        <v>-27974.990000000005</v>
      </c>
      <c r="AD30" s="69">
        <f>X30-F30</f>
        <v>-6598</v>
      </c>
      <c r="AE30" s="67">
        <f>Y30-G30</f>
        <v>-307</v>
      </c>
      <c r="AF30" s="64">
        <f>Z30-H30</f>
        <v>-3532</v>
      </c>
      <c r="AG30" s="69">
        <f>AA30-I30</f>
        <v>-1556</v>
      </c>
      <c r="AH30" s="63">
        <f t="shared" si="8"/>
        <v>90044.944202995626</v>
      </c>
      <c r="AI30" s="64">
        <f t="shared" si="8"/>
        <v>68794.030213919876</v>
      </c>
      <c r="AJ30" s="65">
        <f t="shared" si="8"/>
        <v>13453.758849355359</v>
      </c>
      <c r="AK30" s="63">
        <f t="shared" si="8"/>
        <v>0</v>
      </c>
      <c r="AL30" s="64">
        <f t="shared" si="8"/>
        <v>7630.866468411401</v>
      </c>
      <c r="AM30" s="69">
        <f t="shared" si="8"/>
        <v>166.2886713089178</v>
      </c>
      <c r="AN30" s="70">
        <f t="shared" si="7"/>
        <v>-0.34198831674671548</v>
      </c>
      <c r="AO30" s="71">
        <f t="shared" si="7"/>
        <v>-0.33422146712787004</v>
      </c>
      <c r="AP30" s="72">
        <f t="shared" si="7"/>
        <v>-0.31448141201213553</v>
      </c>
      <c r="AQ30" s="73">
        <f t="shared" si="7"/>
        <v>-1</v>
      </c>
      <c r="AR30" s="74">
        <f t="shared" si="7"/>
        <v>-0.35780176444328882</v>
      </c>
      <c r="AS30" s="72">
        <f t="shared" si="7"/>
        <v>-0.90331698197432009</v>
      </c>
      <c r="AT30" s="46"/>
      <c r="AU30" s="5"/>
    </row>
    <row r="31" spans="1:47" ht="19.5" customHeight="1" x14ac:dyDescent="0.3">
      <c r="A31" s="45"/>
      <c r="B31" s="46" t="s">
        <v>39</v>
      </c>
      <c r="C31" s="47" t="s">
        <v>41</v>
      </c>
      <c r="D31" s="48"/>
      <c r="E31" s="49"/>
      <c r="F31" s="50"/>
      <c r="G31" s="48"/>
      <c r="H31" s="49"/>
      <c r="I31" s="51"/>
      <c r="J31" s="48"/>
      <c r="K31" s="49"/>
      <c r="L31" s="50"/>
      <c r="M31" s="48"/>
      <c r="N31" s="49"/>
      <c r="O31" s="51"/>
      <c r="P31" s="75"/>
      <c r="Q31" s="76"/>
      <c r="R31" s="77"/>
      <c r="S31" s="78"/>
      <c r="T31" s="79"/>
      <c r="U31" s="77"/>
      <c r="V31" s="52"/>
      <c r="W31" s="49"/>
      <c r="X31" s="50"/>
      <c r="Y31" s="53"/>
      <c r="Z31" s="54"/>
      <c r="AA31" s="50"/>
      <c r="AB31" s="53"/>
      <c r="AC31" s="49"/>
      <c r="AD31" s="51"/>
      <c r="AE31" s="53"/>
      <c r="AF31" s="49"/>
      <c r="AG31" s="51"/>
      <c r="AH31" s="48"/>
      <c r="AI31" s="49"/>
      <c r="AJ31" s="50"/>
      <c r="AK31" s="48"/>
      <c r="AL31" s="49"/>
      <c r="AM31" s="51"/>
      <c r="AN31" s="55"/>
      <c r="AO31" s="56"/>
      <c r="AP31" s="57"/>
      <c r="AQ31" s="58"/>
      <c r="AR31" s="59"/>
      <c r="AS31" s="57"/>
      <c r="AT31" s="46"/>
    </row>
    <row r="32" spans="1:47" ht="21.75" customHeight="1" x14ac:dyDescent="0.3">
      <c r="A32" s="726">
        <v>2</v>
      </c>
      <c r="B32" s="61" t="s">
        <v>52</v>
      </c>
      <c r="C32" s="62" t="s">
        <v>41</v>
      </c>
      <c r="D32" s="63">
        <f>SUM(E32:I33)</f>
        <v>2112</v>
      </c>
      <c r="E32" s="64">
        <f>E34+E35</f>
        <v>1596</v>
      </c>
      <c r="F32" s="65">
        <f>F34+F35</f>
        <v>302</v>
      </c>
      <c r="G32" s="63">
        <f>G34+G35</f>
        <v>6</v>
      </c>
      <c r="H32" s="64">
        <f>H34+H35</f>
        <v>183</v>
      </c>
      <c r="I32" s="69">
        <f>I34+I35</f>
        <v>25</v>
      </c>
      <c r="J32" s="63">
        <f>SUM(K32:O33)</f>
        <v>2112</v>
      </c>
      <c r="K32" s="64">
        <f>K34+K35</f>
        <v>1596</v>
      </c>
      <c r="L32" s="65">
        <f>L34+L35</f>
        <v>302</v>
      </c>
      <c r="M32" s="63">
        <f>M34+M35</f>
        <v>6</v>
      </c>
      <c r="N32" s="64">
        <f>N34+N35</f>
        <v>183</v>
      </c>
      <c r="O32" s="69">
        <f>O34+O35</f>
        <v>25</v>
      </c>
      <c r="P32" s="66">
        <f t="shared" ref="P32:AA32" si="10">P34+P35</f>
        <v>4290.5597821096499</v>
      </c>
      <c r="Q32" s="64">
        <f t="shared" si="10"/>
        <v>3308.4802616724373</v>
      </c>
      <c r="R32" s="65">
        <f t="shared" si="10"/>
        <v>607.58350673559801</v>
      </c>
      <c r="S32" s="67">
        <f t="shared" si="10"/>
        <v>0</v>
      </c>
      <c r="T32" s="68">
        <f t="shared" si="10"/>
        <v>367.19005567726225</v>
      </c>
      <c r="U32" s="65">
        <f t="shared" si="10"/>
        <v>7.305958024351102</v>
      </c>
      <c r="V32" s="66">
        <f t="shared" si="10"/>
        <v>2258</v>
      </c>
      <c r="W32" s="64">
        <f t="shared" si="10"/>
        <v>1756.0804775072577</v>
      </c>
      <c r="X32" s="64">
        <f t="shared" si="10"/>
        <v>303.36845477176871</v>
      </c>
      <c r="Y32" s="67">
        <f t="shared" si="10"/>
        <v>0</v>
      </c>
      <c r="Z32" s="68">
        <f t="shared" si="10"/>
        <v>195.00668898289757</v>
      </c>
      <c r="AA32" s="65">
        <f t="shared" si="10"/>
        <v>3.544378738076059</v>
      </c>
      <c r="AB32" s="67">
        <f t="shared" ref="AB32:AG32" si="11">V32-D32</f>
        <v>146</v>
      </c>
      <c r="AC32" s="64">
        <f t="shared" si="11"/>
        <v>160.08047750725768</v>
      </c>
      <c r="AD32" s="69">
        <f t="shared" si="11"/>
        <v>1.368454771768711</v>
      </c>
      <c r="AE32" s="67">
        <f t="shared" si="11"/>
        <v>-6</v>
      </c>
      <c r="AF32" s="64">
        <f t="shared" si="11"/>
        <v>12.006688982897572</v>
      </c>
      <c r="AG32" s="69">
        <f t="shared" si="11"/>
        <v>-21.455621261923941</v>
      </c>
      <c r="AH32" s="63">
        <f t="shared" si="8"/>
        <v>2032.5597821096499</v>
      </c>
      <c r="AI32" s="64">
        <f t="shared" si="8"/>
        <v>1552.3997841651797</v>
      </c>
      <c r="AJ32" s="65">
        <f t="shared" si="8"/>
        <v>304.2150519638293</v>
      </c>
      <c r="AK32" s="63">
        <f t="shared" si="8"/>
        <v>0</v>
      </c>
      <c r="AL32" s="64">
        <f t="shared" si="8"/>
        <v>172.18336669436468</v>
      </c>
      <c r="AM32" s="69">
        <f t="shared" si="8"/>
        <v>3.761579286275043</v>
      </c>
      <c r="AN32" s="70">
        <f t="shared" si="7"/>
        <v>-3.761373953141578E-2</v>
      </c>
      <c r="AO32" s="71">
        <f t="shared" si="7"/>
        <v>-2.7318430974198171E-2</v>
      </c>
      <c r="AP32" s="71">
        <f t="shared" si="7"/>
        <v>7.3346091517525469E-3</v>
      </c>
      <c r="AQ32" s="73">
        <f t="shared" si="7"/>
        <v>-1</v>
      </c>
      <c r="AR32" s="74">
        <f t="shared" si="7"/>
        <v>-5.910728582314384E-2</v>
      </c>
      <c r="AS32" s="72">
        <f t="shared" si="7"/>
        <v>-0.84953682854899826</v>
      </c>
      <c r="AT32" s="46"/>
    </row>
    <row r="33" spans="1:46" ht="18" customHeight="1" x14ac:dyDescent="0.3">
      <c r="A33" s="726"/>
      <c r="B33" s="46" t="s">
        <v>39</v>
      </c>
      <c r="C33" s="47" t="s">
        <v>41</v>
      </c>
      <c r="D33" s="48"/>
      <c r="E33" s="49"/>
      <c r="F33" s="50"/>
      <c r="G33" s="48"/>
      <c r="H33" s="49"/>
      <c r="I33" s="51"/>
      <c r="J33" s="48"/>
      <c r="K33" s="49"/>
      <c r="L33" s="50"/>
      <c r="M33" s="48"/>
      <c r="N33" s="49"/>
      <c r="O33" s="51"/>
      <c r="P33" s="75"/>
      <c r="Q33" s="76"/>
      <c r="R33" s="77"/>
      <c r="S33" s="78"/>
      <c r="T33" s="79"/>
      <c r="U33" s="77"/>
      <c r="V33" s="52"/>
      <c r="W33" s="49"/>
      <c r="X33" s="50"/>
      <c r="Y33" s="53"/>
      <c r="Z33" s="54"/>
      <c r="AA33" s="50"/>
      <c r="AB33" s="53"/>
      <c r="AC33" s="49"/>
      <c r="AD33" s="51"/>
      <c r="AE33" s="53"/>
      <c r="AF33" s="49"/>
      <c r="AG33" s="51"/>
      <c r="AH33" s="48"/>
      <c r="AI33" s="49"/>
      <c r="AJ33" s="50"/>
      <c r="AK33" s="48"/>
      <c r="AL33" s="49"/>
      <c r="AM33" s="51"/>
      <c r="AN33" s="55"/>
      <c r="AO33" s="56"/>
      <c r="AP33" s="57"/>
      <c r="AQ33" s="58"/>
      <c r="AR33" s="59"/>
      <c r="AS33" s="57"/>
      <c r="AT33" s="46"/>
    </row>
    <row r="34" spans="1:46" ht="20.25" customHeight="1" x14ac:dyDescent="0.3">
      <c r="A34" s="45" t="s">
        <v>53</v>
      </c>
      <c r="B34" s="46" t="s">
        <v>54</v>
      </c>
      <c r="C34" s="47" t="s">
        <v>41</v>
      </c>
      <c r="D34" s="48">
        <f>E34+F34+G34+H34+I34</f>
        <v>2081</v>
      </c>
      <c r="E34" s="49">
        <v>1572</v>
      </c>
      <c r="F34" s="50">
        <v>298</v>
      </c>
      <c r="G34" s="48">
        <v>6</v>
      </c>
      <c r="H34" s="49">
        <v>180</v>
      </c>
      <c r="I34" s="50">
        <v>25</v>
      </c>
      <c r="J34" s="48">
        <f>K34+L34+M34+N34+O34</f>
        <v>2081</v>
      </c>
      <c r="K34" s="49">
        <v>1572</v>
      </c>
      <c r="L34" s="50">
        <v>298</v>
      </c>
      <c r="M34" s="48">
        <v>6</v>
      </c>
      <c r="N34" s="49">
        <v>180</v>
      </c>
      <c r="O34" s="50">
        <v>25</v>
      </c>
      <c r="P34" s="52">
        <f>'[2]исполнение тар.сметы-правда '!$DA$22</f>
        <v>4259.5635443896499</v>
      </c>
      <c r="Q34" s="49">
        <f>P34*Q70/100</f>
        <v>3284.5788488287494</v>
      </c>
      <c r="R34" s="50">
        <f>P34*R70/100</f>
        <v>603.1941487576355</v>
      </c>
      <c r="S34" s="53">
        <f>P34*S70/100</f>
        <v>0</v>
      </c>
      <c r="T34" s="54">
        <f>P34*T70/100</f>
        <v>364.53736912068518</v>
      </c>
      <c r="U34" s="50">
        <f>P34*U70/100</f>
        <v>7.2531776825785927</v>
      </c>
      <c r="V34" s="52">
        <v>2253</v>
      </c>
      <c r="W34" s="49">
        <f>V34*W70/100</f>
        <v>1752.191902490634</v>
      </c>
      <c r="X34" s="50">
        <f>V34*X70/100</f>
        <v>302.69669114295613</v>
      </c>
      <c r="Y34" s="53">
        <f>V34*Y70/100</f>
        <v>0</v>
      </c>
      <c r="Z34" s="54">
        <f>V34*Z70/100</f>
        <v>194.5748761197822</v>
      </c>
      <c r="AA34" s="50">
        <f>V34*AA70/100</f>
        <v>3.5365302466277062</v>
      </c>
      <c r="AB34" s="53">
        <f t="shared" ref="AB34:AG36" si="12">V34-D34</f>
        <v>172</v>
      </c>
      <c r="AC34" s="49">
        <f t="shared" si="12"/>
        <v>180.19190249063399</v>
      </c>
      <c r="AD34" s="51">
        <f t="shared" si="12"/>
        <v>4.6966911429561264</v>
      </c>
      <c r="AE34" s="53">
        <f t="shared" si="12"/>
        <v>-6</v>
      </c>
      <c r="AF34" s="49">
        <f t="shared" si="12"/>
        <v>14.574876119782203</v>
      </c>
      <c r="AG34" s="51">
        <f t="shared" si="12"/>
        <v>-21.463469753372294</v>
      </c>
      <c r="AH34" s="48">
        <f t="shared" si="8"/>
        <v>2006.5635443896499</v>
      </c>
      <c r="AI34" s="49">
        <f t="shared" si="8"/>
        <v>1532.3869463381154</v>
      </c>
      <c r="AJ34" s="50">
        <f t="shared" si="8"/>
        <v>300.49745761467938</v>
      </c>
      <c r="AK34" s="48">
        <f t="shared" si="8"/>
        <v>0</v>
      </c>
      <c r="AL34" s="49">
        <f t="shared" si="8"/>
        <v>169.96249300090298</v>
      </c>
      <c r="AM34" s="50">
        <f t="shared" si="8"/>
        <v>3.7166474359508865</v>
      </c>
      <c r="AN34" s="55">
        <f t="shared" si="7"/>
        <v>-3.5769560600841022E-2</v>
      </c>
      <c r="AO34" s="56">
        <f t="shared" si="7"/>
        <v>-2.5199143550817205E-2</v>
      </c>
      <c r="AP34" s="57">
        <f t="shared" si="7"/>
        <v>8.380730250602042E-3</v>
      </c>
      <c r="AQ34" s="58">
        <f t="shared" si="7"/>
        <v>-1</v>
      </c>
      <c r="AR34" s="59">
        <f t="shared" si="7"/>
        <v>-5.5763927772761179E-2</v>
      </c>
      <c r="AS34" s="57">
        <f t="shared" si="7"/>
        <v>-0.85133410256196451</v>
      </c>
      <c r="AT34" s="46"/>
    </row>
    <row r="35" spans="1:46" ht="20.25" customHeight="1" x14ac:dyDescent="0.3">
      <c r="A35" s="45" t="s">
        <v>55</v>
      </c>
      <c r="B35" s="46" t="s">
        <v>56</v>
      </c>
      <c r="C35" s="47" t="s">
        <v>41</v>
      </c>
      <c r="D35" s="48">
        <f>E35+F35+G35+H35+I35</f>
        <v>31</v>
      </c>
      <c r="E35" s="85">
        <v>24</v>
      </c>
      <c r="F35" s="86">
        <v>4</v>
      </c>
      <c r="G35" s="90">
        <v>0</v>
      </c>
      <c r="H35" s="91">
        <v>3</v>
      </c>
      <c r="I35" s="86">
        <v>0</v>
      </c>
      <c r="J35" s="48">
        <f>K35+L35+M35+N35+O35</f>
        <v>31</v>
      </c>
      <c r="K35" s="85">
        <v>24</v>
      </c>
      <c r="L35" s="86">
        <v>4</v>
      </c>
      <c r="M35" s="90">
        <v>0</v>
      </c>
      <c r="N35" s="91">
        <v>3</v>
      </c>
      <c r="O35" s="86">
        <v>0</v>
      </c>
      <c r="P35" s="52">
        <f>'[2]исполнение тар.сметы-правда '!$DA$23</f>
        <v>30.996237720000007</v>
      </c>
      <c r="Q35" s="49">
        <f>P35*Q70/100</f>
        <v>23.901412843687982</v>
      </c>
      <c r="R35" s="50">
        <f>P35*R70/100</f>
        <v>4.3893579779624492</v>
      </c>
      <c r="S35" s="53">
        <f>P35*S70/100</f>
        <v>0</v>
      </c>
      <c r="T35" s="54">
        <f>P35*T70/100</f>
        <v>2.6526865565770579</v>
      </c>
      <c r="U35" s="50">
        <f>P35*U70/100</f>
        <v>5.2780341772508822E-2</v>
      </c>
      <c r="V35" s="52">
        <v>5</v>
      </c>
      <c r="W35" s="49">
        <f>V35*W70/100</f>
        <v>3.8885750166236881</v>
      </c>
      <c r="X35" s="50">
        <f>V35*X70/100</f>
        <v>0.67176362881259688</v>
      </c>
      <c r="Y35" s="53">
        <f>V35*Y70/100</f>
        <v>0</v>
      </c>
      <c r="Z35" s="54">
        <f>V35*Z70/100</f>
        <v>0.4318128631153621</v>
      </c>
      <c r="AA35" s="50">
        <f>V35*AA70/100</f>
        <v>7.8484914483526562E-3</v>
      </c>
      <c r="AB35" s="53">
        <f t="shared" si="12"/>
        <v>-26</v>
      </c>
      <c r="AC35" s="49">
        <f t="shared" si="12"/>
        <v>-20.111424983376313</v>
      </c>
      <c r="AD35" s="51">
        <f t="shared" si="12"/>
        <v>-3.328236371187403</v>
      </c>
      <c r="AE35" s="53">
        <f t="shared" si="12"/>
        <v>0</v>
      </c>
      <c r="AF35" s="49">
        <f t="shared" si="12"/>
        <v>-2.5681871368846378</v>
      </c>
      <c r="AG35" s="51">
        <f t="shared" si="12"/>
        <v>7.8484914483526562E-3</v>
      </c>
      <c r="AH35" s="48">
        <f t="shared" si="8"/>
        <v>25.996237720000007</v>
      </c>
      <c r="AI35" s="85">
        <f t="shared" si="8"/>
        <v>20.012837827064295</v>
      </c>
      <c r="AJ35" s="86">
        <f t="shared" si="8"/>
        <v>3.7175943491498522</v>
      </c>
      <c r="AK35" s="90">
        <f t="shared" si="8"/>
        <v>0</v>
      </c>
      <c r="AL35" s="91">
        <f t="shared" si="8"/>
        <v>2.2208736934616957</v>
      </c>
      <c r="AM35" s="86">
        <f t="shared" si="8"/>
        <v>4.493185032415617E-2</v>
      </c>
      <c r="AN35" s="55">
        <f t="shared" si="7"/>
        <v>-0.16141168645161263</v>
      </c>
      <c r="AO35" s="56">
        <f t="shared" si="7"/>
        <v>-0.16613175720565432</v>
      </c>
      <c r="AP35" s="57">
        <f t="shared" si="7"/>
        <v>-7.0601412712536948E-2</v>
      </c>
      <c r="AQ35" s="58"/>
      <c r="AR35" s="59">
        <f t="shared" si="7"/>
        <v>-0.25970876884610139</v>
      </c>
      <c r="AS35" s="57"/>
      <c r="AT35" s="46"/>
    </row>
    <row r="36" spans="1:46" x14ac:dyDescent="0.3">
      <c r="A36" s="726">
        <v>3</v>
      </c>
      <c r="B36" s="61" t="s">
        <v>57</v>
      </c>
      <c r="C36" s="47" t="s">
        <v>41</v>
      </c>
      <c r="D36" s="63">
        <f>SUM(D38:D39)</f>
        <v>99246</v>
      </c>
      <c r="E36" s="64">
        <f t="shared" ref="E36:AA36" si="13">E38+E39</f>
        <v>74931</v>
      </c>
      <c r="F36" s="65">
        <f t="shared" si="13"/>
        <v>14237</v>
      </c>
      <c r="G36" s="63">
        <f t="shared" si="13"/>
        <v>195</v>
      </c>
      <c r="H36" s="64">
        <f t="shared" si="13"/>
        <v>8626</v>
      </c>
      <c r="I36" s="69">
        <f t="shared" si="13"/>
        <v>1257</v>
      </c>
      <c r="J36" s="63">
        <f>SUM(J38:J39)</f>
        <v>99246</v>
      </c>
      <c r="K36" s="64">
        <f>K38+K39</f>
        <v>74931</v>
      </c>
      <c r="L36" s="65">
        <f>L38+L39</f>
        <v>14237</v>
      </c>
      <c r="M36" s="63">
        <f>M38+M39</f>
        <v>195</v>
      </c>
      <c r="N36" s="64">
        <f>N38+N39</f>
        <v>8626</v>
      </c>
      <c r="O36" s="69">
        <f>O38+O39</f>
        <v>1257</v>
      </c>
      <c r="P36" s="66">
        <f t="shared" ref="P36:U36" si="14">P38+P39</f>
        <v>145456.91415059823</v>
      </c>
      <c r="Q36" s="64">
        <f t="shared" si="14"/>
        <v>112162.83045342214</v>
      </c>
      <c r="R36" s="65">
        <f t="shared" si="14"/>
        <v>20598.063298655303</v>
      </c>
      <c r="S36" s="67">
        <f t="shared" si="14"/>
        <v>0</v>
      </c>
      <c r="T36" s="68">
        <f t="shared" si="14"/>
        <v>12448.336608268695</v>
      </c>
      <c r="U36" s="65">
        <f t="shared" si="14"/>
        <v>247.68379025204638</v>
      </c>
      <c r="V36" s="66">
        <f t="shared" si="13"/>
        <v>74199</v>
      </c>
      <c r="W36" s="64">
        <f t="shared" si="13"/>
        <v>57705.675531692214</v>
      </c>
      <c r="X36" s="65">
        <f t="shared" si="13"/>
        <v>9968.8378988531749</v>
      </c>
      <c r="Y36" s="67">
        <f t="shared" si="13"/>
        <v>0</v>
      </c>
      <c r="Z36" s="68">
        <f t="shared" si="13"/>
        <v>6408.0165260593512</v>
      </c>
      <c r="AA36" s="65">
        <f t="shared" si="13"/>
        <v>116.47004339526373</v>
      </c>
      <c r="AB36" s="67">
        <f t="shared" si="12"/>
        <v>-25047</v>
      </c>
      <c r="AC36" s="64">
        <f t="shared" si="12"/>
        <v>-17225.324468307786</v>
      </c>
      <c r="AD36" s="69">
        <f t="shared" si="12"/>
        <v>-4268.1621011468251</v>
      </c>
      <c r="AE36" s="67">
        <f t="shared" si="12"/>
        <v>-195</v>
      </c>
      <c r="AF36" s="64">
        <f t="shared" si="12"/>
        <v>-2217.9834739406488</v>
      </c>
      <c r="AG36" s="69">
        <f t="shared" si="12"/>
        <v>-1140.5299566047363</v>
      </c>
      <c r="AH36" s="63">
        <f t="shared" si="8"/>
        <v>71257.914150598226</v>
      </c>
      <c r="AI36" s="64">
        <f t="shared" si="8"/>
        <v>54457.154921729925</v>
      </c>
      <c r="AJ36" s="65">
        <f t="shared" si="8"/>
        <v>10629.225399802128</v>
      </c>
      <c r="AK36" s="63">
        <f t="shared" si="8"/>
        <v>0</v>
      </c>
      <c r="AL36" s="64">
        <f t="shared" si="8"/>
        <v>6040.320082209344</v>
      </c>
      <c r="AM36" s="69">
        <f t="shared" si="8"/>
        <v>131.21374685678265</v>
      </c>
      <c r="AN36" s="70">
        <f t="shared" si="7"/>
        <v>-0.28200719272718067</v>
      </c>
      <c r="AO36" s="71">
        <f t="shared" si="7"/>
        <v>-0.27323597814349299</v>
      </c>
      <c r="AP36" s="72">
        <f t="shared" si="7"/>
        <v>-0.25340834446848859</v>
      </c>
      <c r="AQ36" s="73">
        <f t="shared" si="7"/>
        <v>-1</v>
      </c>
      <c r="AR36" s="74">
        <f t="shared" si="7"/>
        <v>-0.29975422186304845</v>
      </c>
      <c r="AS36" s="72">
        <f t="shared" si="7"/>
        <v>-0.89561356654193902</v>
      </c>
      <c r="AT36" s="46"/>
    </row>
    <row r="37" spans="1:46" ht="14.25" customHeight="1" x14ac:dyDescent="0.3">
      <c r="A37" s="726"/>
      <c r="B37" s="46" t="s">
        <v>39</v>
      </c>
      <c r="C37" s="47"/>
      <c r="D37" s="48"/>
      <c r="E37" s="49"/>
      <c r="F37" s="50"/>
      <c r="G37" s="48"/>
      <c r="H37" s="49"/>
      <c r="I37" s="51"/>
      <c r="J37" s="48"/>
      <c r="K37" s="49"/>
      <c r="L37" s="50"/>
      <c r="M37" s="48"/>
      <c r="N37" s="49"/>
      <c r="O37" s="51"/>
      <c r="P37" s="75"/>
      <c r="Q37" s="76"/>
      <c r="R37" s="77"/>
      <c r="S37" s="78"/>
      <c r="T37" s="79"/>
      <c r="U37" s="77"/>
      <c r="V37" s="52"/>
      <c r="W37" s="49"/>
      <c r="X37" s="50"/>
      <c r="Y37" s="53"/>
      <c r="Z37" s="54"/>
      <c r="AA37" s="50"/>
      <c r="AB37" s="53"/>
      <c r="AC37" s="49"/>
      <c r="AD37" s="51"/>
      <c r="AE37" s="53"/>
      <c r="AF37" s="49"/>
      <c r="AG37" s="51"/>
      <c r="AH37" s="48"/>
      <c r="AI37" s="49"/>
      <c r="AJ37" s="50"/>
      <c r="AK37" s="48"/>
      <c r="AL37" s="49"/>
      <c r="AM37" s="51"/>
      <c r="AN37" s="55"/>
      <c r="AO37" s="56"/>
      <c r="AP37" s="57"/>
      <c r="AQ37" s="58"/>
      <c r="AR37" s="59"/>
      <c r="AS37" s="57"/>
      <c r="AT37" s="46"/>
    </row>
    <row r="38" spans="1:46" ht="19.5" thickBot="1" x14ac:dyDescent="0.35">
      <c r="A38" s="92" t="s">
        <v>58</v>
      </c>
      <c r="B38" s="93" t="s">
        <v>59</v>
      </c>
      <c r="C38" s="94" t="s">
        <v>41</v>
      </c>
      <c r="D38" s="48">
        <f>E38+F38+G38+H38+I38</f>
        <v>90306</v>
      </c>
      <c r="E38" s="85">
        <v>68181</v>
      </c>
      <c r="F38" s="86">
        <v>12959</v>
      </c>
      <c r="G38" s="90">
        <v>168</v>
      </c>
      <c r="H38" s="91">
        <v>7848</v>
      </c>
      <c r="I38" s="86">
        <v>1150</v>
      </c>
      <c r="J38" s="48">
        <f>K38+L38+M38+N38+O38</f>
        <v>90306</v>
      </c>
      <c r="K38" s="85">
        <v>68181</v>
      </c>
      <c r="L38" s="86">
        <v>12959</v>
      </c>
      <c r="M38" s="90">
        <v>168</v>
      </c>
      <c r="N38" s="91">
        <v>7848</v>
      </c>
      <c r="O38" s="86">
        <v>1150</v>
      </c>
      <c r="P38" s="95">
        <f>'[2]исполнение тар.сметы-правда '!$DA$26</f>
        <v>132415.49350901082</v>
      </c>
      <c r="Q38" s="96">
        <f>P38*Q70/100</f>
        <v>102106.50098406695</v>
      </c>
      <c r="R38" s="97">
        <f>P38*R70/100</f>
        <v>18751.275819019345</v>
      </c>
      <c r="S38" s="98">
        <f>P38*S70/100</f>
        <v>0</v>
      </c>
      <c r="T38" s="99">
        <f>P38*T70/100</f>
        <v>11332.239824939294</v>
      </c>
      <c r="U38" s="97">
        <f>P38*U70/100</f>
        <v>225.47688098518731</v>
      </c>
      <c r="V38" s="95">
        <v>67874</v>
      </c>
      <c r="W38" s="96">
        <f>V38*W70/100</f>
        <v>52786.628135663246</v>
      </c>
      <c r="X38" s="97">
        <f>V38*X70/100</f>
        <v>9119.0569084052404</v>
      </c>
      <c r="Y38" s="98">
        <f>V38*Y70/100</f>
        <v>0</v>
      </c>
      <c r="Z38" s="99">
        <f>V38*Z70/100</f>
        <v>5861.7732542184185</v>
      </c>
      <c r="AA38" s="97">
        <f>V38*AA70/100</f>
        <v>106.54170171309762</v>
      </c>
      <c r="AB38" s="98">
        <f t="shared" ref="AB38:AG45" si="15">V38-D38</f>
        <v>-22432</v>
      </c>
      <c r="AC38" s="96">
        <f t="shared" si="15"/>
        <v>-15394.371864336754</v>
      </c>
      <c r="AD38" s="100">
        <f t="shared" si="15"/>
        <v>-3839.9430915947596</v>
      </c>
      <c r="AE38" s="98">
        <f t="shared" si="15"/>
        <v>-168</v>
      </c>
      <c r="AF38" s="96">
        <f t="shared" si="15"/>
        <v>-1986.2267457815815</v>
      </c>
      <c r="AG38" s="100">
        <f t="shared" si="15"/>
        <v>-1043.4582982869024</v>
      </c>
      <c r="AH38" s="48">
        <f t="shared" si="8"/>
        <v>64541.493509010819</v>
      </c>
      <c r="AI38" s="85">
        <f t="shared" si="8"/>
        <v>49319.872848403706</v>
      </c>
      <c r="AJ38" s="86">
        <f t="shared" si="8"/>
        <v>9632.218910614105</v>
      </c>
      <c r="AK38" s="90">
        <f t="shared" si="8"/>
        <v>0</v>
      </c>
      <c r="AL38" s="91">
        <f t="shared" si="8"/>
        <v>5470.4665707208751</v>
      </c>
      <c r="AM38" s="86">
        <f t="shared" si="8"/>
        <v>118.93517927208968</v>
      </c>
      <c r="AN38" s="101">
        <f t="shared" si="7"/>
        <v>-0.28530226663775582</v>
      </c>
      <c r="AO38" s="102">
        <f t="shared" si="7"/>
        <v>-0.27663318448829288</v>
      </c>
      <c r="AP38" s="103">
        <f t="shared" si="7"/>
        <v>-0.25671588003595147</v>
      </c>
      <c r="AQ38" s="104">
        <f t="shared" si="7"/>
        <v>-1</v>
      </c>
      <c r="AR38" s="105">
        <f t="shared" si="7"/>
        <v>-0.3029476846685939</v>
      </c>
      <c r="AS38" s="103">
        <f t="shared" si="7"/>
        <v>-0.8965781049807916</v>
      </c>
      <c r="AT38" s="93"/>
    </row>
    <row r="39" spans="1:46" x14ac:dyDescent="0.3">
      <c r="A39" s="106" t="s">
        <v>60</v>
      </c>
      <c r="B39" s="44" t="s">
        <v>61</v>
      </c>
      <c r="C39" s="107" t="s">
        <v>41</v>
      </c>
      <c r="D39" s="48">
        <f>E39+F39+G39+H39+I39</f>
        <v>8940</v>
      </c>
      <c r="E39" s="108">
        <v>6750</v>
      </c>
      <c r="F39" s="109">
        <v>1278</v>
      </c>
      <c r="G39" s="110">
        <v>27</v>
      </c>
      <c r="H39" s="108">
        <v>778</v>
      </c>
      <c r="I39" s="111">
        <v>107</v>
      </c>
      <c r="J39" s="48">
        <f>K39+L39+M39+N39+O39</f>
        <v>8940</v>
      </c>
      <c r="K39" s="108">
        <v>6750</v>
      </c>
      <c r="L39" s="109">
        <v>1278</v>
      </c>
      <c r="M39" s="110">
        <v>27</v>
      </c>
      <c r="N39" s="108">
        <v>778</v>
      </c>
      <c r="O39" s="111">
        <v>107</v>
      </c>
      <c r="P39" s="112">
        <f>'[2]исполнение тар.сметы-правда '!$DA$27</f>
        <v>13041.420641587403</v>
      </c>
      <c r="Q39" s="108">
        <f>P39*Q70/100</f>
        <v>10056.329469355182</v>
      </c>
      <c r="R39" s="109">
        <f>P39*R70/100</f>
        <v>1846.7874796359581</v>
      </c>
      <c r="S39" s="113">
        <f>P39*S70/100</f>
        <v>0</v>
      </c>
      <c r="T39" s="114">
        <f>P39*T70/100</f>
        <v>1116.0967833294008</v>
      </c>
      <c r="U39" s="109">
        <f>P39*U70/100</f>
        <v>22.206909266859061</v>
      </c>
      <c r="V39" s="112">
        <v>6325</v>
      </c>
      <c r="W39" s="108">
        <f>V39*W70/100</f>
        <v>4919.0473960289655</v>
      </c>
      <c r="X39" s="109">
        <f>V39*X70/100</f>
        <v>849.78099044793498</v>
      </c>
      <c r="Y39" s="113">
        <f>V39*Y70/100</f>
        <v>0</v>
      </c>
      <c r="Z39" s="114">
        <f>V39*Z70/100</f>
        <v>546.24327184093318</v>
      </c>
      <c r="AA39" s="109">
        <f>V39*AA70/100</f>
        <v>9.9283416821661099</v>
      </c>
      <c r="AB39" s="113">
        <f t="shared" si="15"/>
        <v>-2615</v>
      </c>
      <c r="AC39" s="108">
        <f t="shared" si="15"/>
        <v>-1830.9526039710345</v>
      </c>
      <c r="AD39" s="111">
        <f t="shared" si="15"/>
        <v>-428.21900955206502</v>
      </c>
      <c r="AE39" s="113">
        <f t="shared" si="15"/>
        <v>-27</v>
      </c>
      <c r="AF39" s="108">
        <f t="shared" si="15"/>
        <v>-231.75672815906682</v>
      </c>
      <c r="AG39" s="111">
        <f t="shared" si="15"/>
        <v>-97.071658317833894</v>
      </c>
      <c r="AH39" s="48">
        <f t="shared" si="8"/>
        <v>6716.4206415874032</v>
      </c>
      <c r="AI39" s="108">
        <f t="shared" si="8"/>
        <v>5137.2820733262161</v>
      </c>
      <c r="AJ39" s="109">
        <f t="shared" si="8"/>
        <v>997.00648918802312</v>
      </c>
      <c r="AK39" s="110">
        <f t="shared" si="8"/>
        <v>0</v>
      </c>
      <c r="AL39" s="108">
        <f t="shared" si="8"/>
        <v>569.85351148846757</v>
      </c>
      <c r="AM39" s="111">
        <f t="shared" si="8"/>
        <v>12.278567584692951</v>
      </c>
      <c r="AN39" s="115">
        <f t="shared" si="7"/>
        <v>-0.24872252331237099</v>
      </c>
      <c r="AO39" s="116">
        <f t="shared" si="7"/>
        <v>-0.23892117432204207</v>
      </c>
      <c r="AP39" s="117">
        <f t="shared" si="7"/>
        <v>-0.21986972676993499</v>
      </c>
      <c r="AQ39" s="118">
        <f t="shared" si="7"/>
        <v>-1</v>
      </c>
      <c r="AR39" s="119">
        <f t="shared" si="7"/>
        <v>-0.26754047366520872</v>
      </c>
      <c r="AS39" s="117">
        <f t="shared" si="7"/>
        <v>-0.88524703191875753</v>
      </c>
      <c r="AT39" s="120"/>
    </row>
    <row r="40" spans="1:46" ht="21.75" customHeight="1" x14ac:dyDescent="0.3">
      <c r="A40" s="121">
        <v>4</v>
      </c>
      <c r="B40" s="122" t="s">
        <v>62</v>
      </c>
      <c r="C40" s="123" t="s">
        <v>41</v>
      </c>
      <c r="D40" s="124">
        <f>E40+F40+G40+H40+I40</f>
        <v>5048</v>
      </c>
      <c r="E40" s="125">
        <v>3811</v>
      </c>
      <c r="F40" s="126">
        <v>722</v>
      </c>
      <c r="G40" s="124">
        <v>15</v>
      </c>
      <c r="H40" s="125">
        <v>439</v>
      </c>
      <c r="I40" s="127">
        <v>61</v>
      </c>
      <c r="J40" s="124">
        <f>K40+L40+M40+N40+O40</f>
        <v>5048</v>
      </c>
      <c r="K40" s="125">
        <v>3811</v>
      </c>
      <c r="L40" s="126">
        <v>722</v>
      </c>
      <c r="M40" s="124">
        <v>15</v>
      </c>
      <c r="N40" s="125">
        <v>439</v>
      </c>
      <c r="O40" s="127">
        <v>61</v>
      </c>
      <c r="P40" s="128">
        <f>'[2]исполнение тар.сметы-правда '!$DA$28</f>
        <v>5664.683991552437</v>
      </c>
      <c r="Q40" s="125">
        <f>P40*Q70/100</f>
        <v>4368.076923857232</v>
      </c>
      <c r="R40" s="126">
        <f>P40*R70/100</f>
        <v>802.17238284094742</v>
      </c>
      <c r="S40" s="129">
        <f>P40*S70/100</f>
        <v>0</v>
      </c>
      <c r="T40" s="130">
        <f>P40*T70/100</f>
        <v>484.78887042322026</v>
      </c>
      <c r="U40" s="126">
        <f>P40*U70/100</f>
        <v>9.6458144310359568</v>
      </c>
      <c r="V40" s="128">
        <v>3130</v>
      </c>
      <c r="W40" s="125">
        <f>V40*W70/100</f>
        <v>2434.2479604064288</v>
      </c>
      <c r="X40" s="126">
        <f>V40*X70/100</f>
        <v>420.52403163668566</v>
      </c>
      <c r="Y40" s="129">
        <f>V40*Y70/100</f>
        <v>0</v>
      </c>
      <c r="Z40" s="130">
        <f>V40*Z70/100</f>
        <v>270.31485231021668</v>
      </c>
      <c r="AA40" s="126">
        <f>V40*AA70/100</f>
        <v>4.9131556466687627</v>
      </c>
      <c r="AB40" s="129">
        <f t="shared" si="15"/>
        <v>-1918</v>
      </c>
      <c r="AC40" s="125">
        <f t="shared" si="15"/>
        <v>-1376.7520395935712</v>
      </c>
      <c r="AD40" s="127">
        <f t="shared" si="15"/>
        <v>-301.47596836331434</v>
      </c>
      <c r="AE40" s="129">
        <f t="shared" si="15"/>
        <v>-15</v>
      </c>
      <c r="AF40" s="125">
        <f t="shared" si="15"/>
        <v>-168.68514768978332</v>
      </c>
      <c r="AG40" s="127">
        <f t="shared" si="15"/>
        <v>-56.086844353331237</v>
      </c>
      <c r="AH40" s="124">
        <f t="shared" si="8"/>
        <v>2534.683991552437</v>
      </c>
      <c r="AI40" s="125">
        <f t="shared" si="8"/>
        <v>1933.8289634508033</v>
      </c>
      <c r="AJ40" s="126">
        <f t="shared" si="8"/>
        <v>381.64835120426176</v>
      </c>
      <c r="AK40" s="124">
        <f t="shared" si="8"/>
        <v>0</v>
      </c>
      <c r="AL40" s="125">
        <f t="shared" si="8"/>
        <v>214.47401811300358</v>
      </c>
      <c r="AM40" s="127">
        <f t="shared" si="8"/>
        <v>4.7326587843671941</v>
      </c>
      <c r="AN40" s="131">
        <f t="shared" si="7"/>
        <v>-0.49788351989848711</v>
      </c>
      <c r="AO40" s="132">
        <f t="shared" si="7"/>
        <v>-0.49256652756473285</v>
      </c>
      <c r="AP40" s="133">
        <f t="shared" si="7"/>
        <v>-0.47140117561736594</v>
      </c>
      <c r="AQ40" s="134">
        <f t="shared" si="7"/>
        <v>-1</v>
      </c>
      <c r="AR40" s="135">
        <f t="shared" si="7"/>
        <v>-0.51144870589293034</v>
      </c>
      <c r="AS40" s="133">
        <f t="shared" si="7"/>
        <v>-0.92241542976447222</v>
      </c>
      <c r="AT40" s="46"/>
    </row>
    <row r="41" spans="1:46" x14ac:dyDescent="0.3">
      <c r="A41" s="726">
        <v>5</v>
      </c>
      <c r="B41" s="136" t="s">
        <v>63</v>
      </c>
      <c r="C41" s="137" t="s">
        <v>41</v>
      </c>
      <c r="D41" s="63">
        <f>SUM(E41:I41)</f>
        <v>7058</v>
      </c>
      <c r="E41" s="64">
        <f>E43+E44</f>
        <v>5329</v>
      </c>
      <c r="F41" s="65">
        <f>F43+F44</f>
        <v>1009</v>
      </c>
      <c r="G41" s="63">
        <f>G43+G44</f>
        <v>21</v>
      </c>
      <c r="H41" s="64">
        <f>H43+H44</f>
        <v>614</v>
      </c>
      <c r="I41" s="69">
        <f>I43+I44</f>
        <v>85</v>
      </c>
      <c r="J41" s="63">
        <f>SUM(K41:O41)</f>
        <v>9058.0000000000036</v>
      </c>
      <c r="K41" s="64">
        <f>K43+K44</f>
        <v>6841.9616594904037</v>
      </c>
      <c r="L41" s="65">
        <f>L43+L44</f>
        <v>1299.0754683597479</v>
      </c>
      <c r="M41" s="63">
        <f>M43+M44</f>
        <v>20.650402494874644</v>
      </c>
      <c r="N41" s="64">
        <f>N43+N44</f>
        <v>783.29142295522104</v>
      </c>
      <c r="O41" s="69">
        <f>O43+O44</f>
        <v>113.02104669975512</v>
      </c>
      <c r="P41" s="66">
        <f t="shared" ref="P41:AA41" si="16">P43+P44</f>
        <v>9446.5761021986636</v>
      </c>
      <c r="Q41" s="64">
        <f t="shared" si="16"/>
        <v>7284.3200332110191</v>
      </c>
      <c r="R41" s="65">
        <f t="shared" si="16"/>
        <v>1337.7237764524123</v>
      </c>
      <c r="S41" s="67">
        <f t="shared" si="16"/>
        <v>0</v>
      </c>
      <c r="T41" s="68">
        <f t="shared" si="16"/>
        <v>808.44667854045895</v>
      </c>
      <c r="U41" s="65">
        <f t="shared" si="16"/>
        <v>16.085613994770316</v>
      </c>
      <c r="V41" s="66">
        <f t="shared" si="16"/>
        <v>4220</v>
      </c>
      <c r="W41" s="64">
        <f t="shared" si="16"/>
        <v>3281.9573140303933</v>
      </c>
      <c r="X41" s="65">
        <f t="shared" si="16"/>
        <v>566.96850271783171</v>
      </c>
      <c r="Y41" s="67">
        <f t="shared" si="16"/>
        <v>0</v>
      </c>
      <c r="Z41" s="68">
        <f t="shared" si="16"/>
        <v>364.45005646936568</v>
      </c>
      <c r="AA41" s="65">
        <f t="shared" si="16"/>
        <v>6.6241267824096406</v>
      </c>
      <c r="AB41" s="67">
        <f t="shared" si="15"/>
        <v>-2838</v>
      </c>
      <c r="AC41" s="64">
        <f t="shared" si="15"/>
        <v>-2047.0426859696067</v>
      </c>
      <c r="AD41" s="69">
        <f t="shared" si="15"/>
        <v>-442.03149728216829</v>
      </c>
      <c r="AE41" s="67">
        <f t="shared" si="15"/>
        <v>-21</v>
      </c>
      <c r="AF41" s="64">
        <f t="shared" si="15"/>
        <v>-249.54994353063432</v>
      </c>
      <c r="AG41" s="69">
        <f t="shared" si="15"/>
        <v>-78.375873217590353</v>
      </c>
      <c r="AH41" s="63">
        <f t="shared" si="8"/>
        <v>5226.5761021986636</v>
      </c>
      <c r="AI41" s="64">
        <f t="shared" si="8"/>
        <v>4002.3627191806258</v>
      </c>
      <c r="AJ41" s="65">
        <f t="shared" si="8"/>
        <v>770.75527373458056</v>
      </c>
      <c r="AK41" s="63">
        <f t="shared" si="8"/>
        <v>0</v>
      </c>
      <c r="AL41" s="64">
        <f t="shared" si="8"/>
        <v>443.99662207109327</v>
      </c>
      <c r="AM41" s="69">
        <f t="shared" si="8"/>
        <v>9.4614872123606766</v>
      </c>
      <c r="AN41" s="70">
        <f t="shared" si="7"/>
        <v>-0.42298784475616458</v>
      </c>
      <c r="AO41" s="71">
        <f t="shared" si="7"/>
        <v>-0.41502701734246117</v>
      </c>
      <c r="AP41" s="72">
        <f t="shared" si="7"/>
        <v>-0.40668937832552599</v>
      </c>
      <c r="AQ41" s="73">
        <f t="shared" si="7"/>
        <v>-1</v>
      </c>
      <c r="AR41" s="74">
        <f t="shared" si="7"/>
        <v>-0.43316547448461529</v>
      </c>
      <c r="AS41" s="72">
        <f t="shared" si="7"/>
        <v>-0.91628561680643883</v>
      </c>
      <c r="AT41" s="46"/>
    </row>
    <row r="42" spans="1:46" ht="14.25" customHeight="1" x14ac:dyDescent="0.3">
      <c r="A42" s="726"/>
      <c r="B42" s="138" t="s">
        <v>39</v>
      </c>
      <c r="C42" s="139" t="s">
        <v>41</v>
      </c>
      <c r="D42" s="53"/>
      <c r="E42" s="49"/>
      <c r="F42" s="50"/>
      <c r="G42" s="48"/>
      <c r="H42" s="49"/>
      <c r="I42" s="51"/>
      <c r="J42" s="53"/>
      <c r="K42" s="49"/>
      <c r="L42" s="50"/>
      <c r="M42" s="48"/>
      <c r="N42" s="49"/>
      <c r="O42" s="51"/>
      <c r="P42" s="52"/>
      <c r="Q42" s="49"/>
      <c r="R42" s="50"/>
      <c r="S42" s="53"/>
      <c r="T42" s="54"/>
      <c r="U42" s="50"/>
      <c r="V42" s="52"/>
      <c r="W42" s="49"/>
      <c r="X42" s="50"/>
      <c r="Y42" s="53"/>
      <c r="Z42" s="54"/>
      <c r="AA42" s="50"/>
      <c r="AB42" s="53"/>
      <c r="AC42" s="49">
        <f t="shared" si="15"/>
        <v>0</v>
      </c>
      <c r="AD42" s="51">
        <f t="shared" si="15"/>
        <v>0</v>
      </c>
      <c r="AE42" s="53">
        <f t="shared" si="15"/>
        <v>0</v>
      </c>
      <c r="AF42" s="49">
        <f t="shared" si="15"/>
        <v>0</v>
      </c>
      <c r="AG42" s="51">
        <f t="shared" si="15"/>
        <v>0</v>
      </c>
      <c r="AH42" s="53"/>
      <c r="AI42" s="49"/>
      <c r="AJ42" s="50"/>
      <c r="AK42" s="48"/>
      <c r="AL42" s="49"/>
      <c r="AM42" s="51"/>
      <c r="AN42" s="55"/>
      <c r="AO42" s="56"/>
      <c r="AP42" s="57"/>
      <c r="AQ42" s="58"/>
      <c r="AR42" s="59"/>
      <c r="AS42" s="57"/>
      <c r="AT42" s="46"/>
    </row>
    <row r="43" spans="1:46" x14ac:dyDescent="0.3">
      <c r="A43" s="140" t="s">
        <v>64</v>
      </c>
      <c r="B43" s="141" t="s">
        <v>65</v>
      </c>
      <c r="C43" s="142" t="s">
        <v>41</v>
      </c>
      <c r="D43" s="48">
        <f>E43+F43+G43+H43+I43</f>
        <v>6765</v>
      </c>
      <c r="E43" s="143">
        <v>5108</v>
      </c>
      <c r="F43" s="144">
        <v>967</v>
      </c>
      <c r="G43" s="145">
        <v>20</v>
      </c>
      <c r="H43" s="143">
        <v>589</v>
      </c>
      <c r="I43" s="146">
        <v>81</v>
      </c>
      <c r="J43" s="48">
        <v>8765</v>
      </c>
      <c r="K43" s="143">
        <f>J43*K70/100</f>
        <v>6620.9616594904037</v>
      </c>
      <c r="L43" s="144">
        <f>J43*L70/100</f>
        <v>1257.0754683597479</v>
      </c>
      <c r="M43" s="147">
        <f>J43*M70/100</f>
        <v>19.650402494874644</v>
      </c>
      <c r="N43" s="148">
        <f>J43*N70/100</f>
        <v>758.29142295522104</v>
      </c>
      <c r="O43" s="144">
        <f>J43*O70/100</f>
        <v>109.02104669975512</v>
      </c>
      <c r="P43" s="149">
        <f>'[2]исполнение тар.сметы-правда '!$DA$31</f>
        <v>8990.628341228663</v>
      </c>
      <c r="Q43" s="143">
        <f>P43*Q70/100</f>
        <v>6932.7355677496689</v>
      </c>
      <c r="R43" s="144">
        <f>P43*R70/100</f>
        <v>1273.1572971194557</v>
      </c>
      <c r="S43" s="147">
        <f>P43*S70/100</f>
        <v>0</v>
      </c>
      <c r="T43" s="148">
        <f>P43*T70/100</f>
        <v>769.42624944992713</v>
      </c>
      <c r="U43" s="144">
        <f>P43*U70/100</f>
        <v>15.30922690960872</v>
      </c>
      <c r="V43" s="149">
        <v>4130</v>
      </c>
      <c r="W43" s="143">
        <f>V43*W70/100</f>
        <v>3211.9629637311668</v>
      </c>
      <c r="X43" s="144">
        <f>V43*X70/100</f>
        <v>554.87675739920496</v>
      </c>
      <c r="Y43" s="147">
        <f>V43*Y70/100</f>
        <v>0</v>
      </c>
      <c r="Z43" s="148">
        <f>V43*Z70/100</f>
        <v>356.67742493328916</v>
      </c>
      <c r="AA43" s="144">
        <f>V43*AA70/100</f>
        <v>6.4828539363392927</v>
      </c>
      <c r="AB43" s="150">
        <f>V43-D43</f>
        <v>-2635</v>
      </c>
      <c r="AC43" s="143">
        <f t="shared" si="15"/>
        <v>-1896.0370362688332</v>
      </c>
      <c r="AD43" s="146">
        <f t="shared" si="15"/>
        <v>-412.12324260079504</v>
      </c>
      <c r="AE43" s="150">
        <f t="shared" si="15"/>
        <v>-20</v>
      </c>
      <c r="AF43" s="143">
        <f t="shared" si="15"/>
        <v>-232.32257506671084</v>
      </c>
      <c r="AG43" s="146">
        <f t="shared" si="15"/>
        <v>-74.517146063660704</v>
      </c>
      <c r="AH43" s="48">
        <f t="shared" si="8"/>
        <v>4860.628341228663</v>
      </c>
      <c r="AI43" s="143">
        <f t="shared" si="8"/>
        <v>3720.7726040185021</v>
      </c>
      <c r="AJ43" s="144">
        <f t="shared" si="8"/>
        <v>718.28053972025077</v>
      </c>
      <c r="AK43" s="147">
        <f t="shared" si="8"/>
        <v>0</v>
      </c>
      <c r="AL43" s="148">
        <f t="shared" si="8"/>
        <v>412.74882451663797</v>
      </c>
      <c r="AM43" s="144">
        <f t="shared" si="8"/>
        <v>8.8263729732694269</v>
      </c>
      <c r="AN43" s="151">
        <f t="shared" si="7"/>
        <v>-0.44545027481703792</v>
      </c>
      <c r="AO43" s="152">
        <f t="shared" si="7"/>
        <v>-0.43803139251151035</v>
      </c>
      <c r="AP43" s="153">
        <f t="shared" si="7"/>
        <v>-0.42860985056253254</v>
      </c>
      <c r="AQ43" s="154">
        <f t="shared" si="7"/>
        <v>-1</v>
      </c>
      <c r="AR43" s="155">
        <f t="shared" si="7"/>
        <v>-0.45568575349557683</v>
      </c>
      <c r="AS43" s="153">
        <f t="shared" si="7"/>
        <v>-0.91903973369860104</v>
      </c>
      <c r="AT43" s="46"/>
    </row>
    <row r="44" spans="1:46" x14ac:dyDescent="0.3">
      <c r="A44" s="45" t="s">
        <v>66</v>
      </c>
      <c r="B44" s="138" t="s">
        <v>67</v>
      </c>
      <c r="C44" s="139" t="s">
        <v>41</v>
      </c>
      <c r="D44" s="48">
        <f>E44+F44+G44+H44+I44</f>
        <v>293</v>
      </c>
      <c r="E44" s="49">
        <v>221</v>
      </c>
      <c r="F44" s="50">
        <v>42</v>
      </c>
      <c r="G44" s="48">
        <v>1</v>
      </c>
      <c r="H44" s="49">
        <v>25</v>
      </c>
      <c r="I44" s="50">
        <v>4</v>
      </c>
      <c r="J44" s="48">
        <f>K44+L44+M44+N44+O44</f>
        <v>293</v>
      </c>
      <c r="K44" s="49">
        <v>221</v>
      </c>
      <c r="L44" s="50">
        <v>42</v>
      </c>
      <c r="M44" s="48">
        <v>1</v>
      </c>
      <c r="N44" s="49">
        <v>25</v>
      </c>
      <c r="O44" s="50">
        <v>4</v>
      </c>
      <c r="P44" s="52">
        <f>'[2]исполнение тар.сметы-правда '!$DA$32</f>
        <v>455.94776096999993</v>
      </c>
      <c r="Q44" s="49">
        <f>P44*Q70/100</f>
        <v>351.58446546134996</v>
      </c>
      <c r="R44" s="50">
        <f>P44*R70/100</f>
        <v>64.566479332956433</v>
      </c>
      <c r="S44" s="53">
        <f>P44*S70/100</f>
        <v>0</v>
      </c>
      <c r="T44" s="54">
        <f>P44*T70/100</f>
        <v>39.020429090531835</v>
      </c>
      <c r="U44" s="51">
        <f>P44*U70/100</f>
        <v>0.77638708516159727</v>
      </c>
      <c r="V44" s="52">
        <v>90</v>
      </c>
      <c r="W44" s="49">
        <f>V44*W70/100</f>
        <v>69.994350299226383</v>
      </c>
      <c r="X44" s="50">
        <f>V44*X70/100</f>
        <v>12.091745318626744</v>
      </c>
      <c r="Y44" s="53">
        <f>V44*Y70/100</f>
        <v>0</v>
      </c>
      <c r="Z44" s="54">
        <f>V44*Z70/100</f>
        <v>7.7726315360765197</v>
      </c>
      <c r="AA44" s="51">
        <f>V44*AA70/100</f>
        <v>0.14127284607034779</v>
      </c>
      <c r="AB44" s="53">
        <f>V44-D44</f>
        <v>-203</v>
      </c>
      <c r="AC44" s="49">
        <f t="shared" si="15"/>
        <v>-151.00564970077363</v>
      </c>
      <c r="AD44" s="51">
        <f t="shared" si="15"/>
        <v>-29.908254681373258</v>
      </c>
      <c r="AE44" s="53">
        <f t="shared" si="15"/>
        <v>-1</v>
      </c>
      <c r="AF44" s="49">
        <f t="shared" si="15"/>
        <v>-17.227368463923479</v>
      </c>
      <c r="AG44" s="51">
        <f t="shared" si="15"/>
        <v>-3.8587271539296522</v>
      </c>
      <c r="AH44" s="48">
        <f t="shared" si="8"/>
        <v>365.94776096999993</v>
      </c>
      <c r="AI44" s="49">
        <f t="shared" si="8"/>
        <v>281.5901151621236</v>
      </c>
      <c r="AJ44" s="50">
        <f t="shared" si="8"/>
        <v>52.474734014329691</v>
      </c>
      <c r="AK44" s="48">
        <f t="shared" si="8"/>
        <v>0</v>
      </c>
      <c r="AL44" s="49">
        <f t="shared" si="8"/>
        <v>31.247797554455314</v>
      </c>
      <c r="AM44" s="50">
        <f t="shared" si="8"/>
        <v>0.63511423909124942</v>
      </c>
      <c r="AN44" s="55">
        <f t="shared" si="7"/>
        <v>0.2489684674744026</v>
      </c>
      <c r="AO44" s="56">
        <f t="shared" si="7"/>
        <v>0.2741634170231837</v>
      </c>
      <c r="AP44" s="57">
        <f t="shared" si="7"/>
        <v>0.24939842891261166</v>
      </c>
      <c r="AQ44" s="58">
        <f t="shared" si="7"/>
        <v>-1</v>
      </c>
      <c r="AR44" s="59">
        <f t="shared" si="7"/>
        <v>0.24991190217821257</v>
      </c>
      <c r="AS44" s="89">
        <f t="shared" si="7"/>
        <v>-0.84122144022718759</v>
      </c>
      <c r="AT44" s="46"/>
    </row>
    <row r="45" spans="1:46" ht="24" customHeight="1" x14ac:dyDescent="0.3">
      <c r="A45" s="726">
        <v>6</v>
      </c>
      <c r="B45" s="156" t="s">
        <v>68</v>
      </c>
      <c r="C45" s="157" t="s">
        <v>41</v>
      </c>
      <c r="D45" s="124">
        <f>SUM(E45:I45)</f>
        <v>23380</v>
      </c>
      <c r="E45" s="64">
        <f t="shared" ref="E45:AA45" si="17">E47+E49+E50+E51+E52+E53+E58+E59+E60+E61+E62+E63+E48</f>
        <v>17650</v>
      </c>
      <c r="F45" s="130">
        <f t="shared" si="17"/>
        <v>3344</v>
      </c>
      <c r="G45" s="125">
        <f t="shared" si="17"/>
        <v>70</v>
      </c>
      <c r="H45" s="64">
        <f t="shared" si="17"/>
        <v>2036</v>
      </c>
      <c r="I45" s="126">
        <f t="shared" si="17"/>
        <v>280</v>
      </c>
      <c r="J45" s="124">
        <f>SUM(K45:O45)</f>
        <v>21380.000000000004</v>
      </c>
      <c r="K45" s="64">
        <f>K47+K49+K50+K51+K52+K53+K58+K59+K60+K61+K62+K63+K48</f>
        <v>16148.748226861304</v>
      </c>
      <c r="L45" s="130">
        <f>L47+L49+L50+L51+L52+L53+L58+L59+L60+L61+L62+L63+L48</f>
        <v>3065.590538516682</v>
      </c>
      <c r="M45" s="125">
        <f>M47+M49+M50+M51+M52+M53+M58+M59+M60+M61+M62+M63+M48</f>
        <v>50.621189083553652</v>
      </c>
      <c r="N45" s="64">
        <f>N47+N49+N50+N51+N52+N53+N58+N59+N60+N61+N62+N63+N48</f>
        <v>1851.1243887237511</v>
      </c>
      <c r="O45" s="126">
        <f>O47+O49+O50+O51+O52+O53+O58+O59+O60+O61+O62+O63+O48</f>
        <v>263.91565681471229</v>
      </c>
      <c r="P45" s="128">
        <f t="shared" ref="P45:U45" si="18">P47+P49+P50+P51+P52+P53+P58+P59+P60+P61+P62+P63+P48</f>
        <v>22062.21017653665</v>
      </c>
      <c r="Q45" s="125">
        <f t="shared" si="18"/>
        <v>17012.322541757065</v>
      </c>
      <c r="R45" s="130">
        <f t="shared" si="18"/>
        <v>3124.2158846710981</v>
      </c>
      <c r="S45" s="125">
        <f t="shared" si="18"/>
        <v>0</v>
      </c>
      <c r="T45" s="158">
        <f t="shared" si="18"/>
        <v>1888.1042555017641</v>
      </c>
      <c r="U45" s="69">
        <f t="shared" si="18"/>
        <v>37.567494606714043</v>
      </c>
      <c r="V45" s="128">
        <f t="shared" si="17"/>
        <v>13070</v>
      </c>
      <c r="W45" s="125">
        <f t="shared" si="17"/>
        <v>10164.735093454323</v>
      </c>
      <c r="X45" s="130">
        <f t="shared" si="17"/>
        <v>1755.9901257161284</v>
      </c>
      <c r="Y45" s="125">
        <f t="shared" si="17"/>
        <v>0</v>
      </c>
      <c r="Z45" s="158">
        <f t="shared" si="17"/>
        <v>1128.7588241835565</v>
      </c>
      <c r="AA45" s="69">
        <f t="shared" si="17"/>
        <v>20.515956645993835</v>
      </c>
      <c r="AB45" s="129">
        <f>V45-D45</f>
        <v>-10310</v>
      </c>
      <c r="AC45" s="125">
        <f t="shared" si="15"/>
        <v>-7485.2649065456771</v>
      </c>
      <c r="AD45" s="127">
        <f t="shared" si="15"/>
        <v>-1588.0098742838716</v>
      </c>
      <c r="AE45" s="129">
        <f t="shared" si="15"/>
        <v>-70</v>
      </c>
      <c r="AF45" s="125">
        <f t="shared" si="15"/>
        <v>-907.2411758164435</v>
      </c>
      <c r="AG45" s="127">
        <f t="shared" si="15"/>
        <v>-259.48404335400619</v>
      </c>
      <c r="AH45" s="124">
        <f t="shared" ref="AH45:AM45" si="19">AH47+AH49+AH50+AH51+AH52+AH53+AH58+AH59+AH60+AH61+AH62+AH63+AH48</f>
        <v>8992.2101765366479</v>
      </c>
      <c r="AI45" s="64">
        <f t="shared" si="19"/>
        <v>6847.5874483027465</v>
      </c>
      <c r="AJ45" s="130">
        <f t="shared" si="19"/>
        <v>1368.2257589549697</v>
      </c>
      <c r="AK45" s="125">
        <f t="shared" si="19"/>
        <v>0</v>
      </c>
      <c r="AL45" s="64">
        <f t="shared" si="19"/>
        <v>759.34543131820794</v>
      </c>
      <c r="AM45" s="126">
        <f t="shared" si="19"/>
        <v>17.0515379607202</v>
      </c>
      <c r="AN45" s="131">
        <f t="shared" si="7"/>
        <v>-0.57941018818818302</v>
      </c>
      <c r="AO45" s="132">
        <f t="shared" si="7"/>
        <v>-0.57596791081845633</v>
      </c>
      <c r="AP45" s="135">
        <f t="shared" si="7"/>
        <v>-0.55368280865813213</v>
      </c>
      <c r="AQ45" s="132">
        <f t="shared" si="7"/>
        <v>-1</v>
      </c>
      <c r="AR45" s="159">
        <f t="shared" si="7"/>
        <v>-0.58979232517068447</v>
      </c>
      <c r="AS45" s="160">
        <f t="shared" si="7"/>
        <v>-0.93539019940491219</v>
      </c>
      <c r="AT45" s="46"/>
    </row>
    <row r="46" spans="1:46" x14ac:dyDescent="0.3">
      <c r="A46" s="726"/>
      <c r="B46" s="138" t="s">
        <v>39</v>
      </c>
      <c r="C46" s="139" t="s">
        <v>41</v>
      </c>
      <c r="D46" s="48"/>
      <c r="E46" s="49"/>
      <c r="F46" s="50"/>
      <c r="G46" s="48"/>
      <c r="H46" s="49"/>
      <c r="I46" s="51"/>
      <c r="J46" s="48"/>
      <c r="K46" s="49"/>
      <c r="L46" s="50"/>
      <c r="M46" s="48"/>
      <c r="N46" s="49"/>
      <c r="O46" s="51"/>
      <c r="P46" s="75"/>
      <c r="Q46" s="76"/>
      <c r="R46" s="77"/>
      <c r="S46" s="78"/>
      <c r="T46" s="79"/>
      <c r="U46" s="161"/>
      <c r="V46" s="75"/>
      <c r="W46" s="76"/>
      <c r="X46" s="77"/>
      <c r="Y46" s="78"/>
      <c r="Z46" s="79"/>
      <c r="AA46" s="161"/>
      <c r="AB46" s="53"/>
      <c r="AC46" s="49"/>
      <c r="AD46" s="51"/>
      <c r="AE46" s="53"/>
      <c r="AF46" s="49"/>
      <c r="AG46" s="51"/>
      <c r="AH46" s="48"/>
      <c r="AI46" s="49"/>
      <c r="AJ46" s="50"/>
      <c r="AK46" s="48"/>
      <c r="AL46" s="49"/>
      <c r="AM46" s="51"/>
      <c r="AN46" s="80"/>
      <c r="AO46" s="81"/>
      <c r="AP46" s="82"/>
      <c r="AQ46" s="83"/>
      <c r="AR46" s="84"/>
      <c r="AS46" s="162"/>
      <c r="AT46" s="46"/>
    </row>
    <row r="47" spans="1:46" x14ac:dyDescent="0.3">
      <c r="A47" s="45" t="s">
        <v>69</v>
      </c>
      <c r="B47" s="138" t="s">
        <v>70</v>
      </c>
      <c r="C47" s="139" t="s">
        <v>41</v>
      </c>
      <c r="D47" s="52">
        <f t="shared" ref="D47:D52" si="20">E47+F47+G47+H47+I47</f>
        <v>330</v>
      </c>
      <c r="E47" s="85">
        <v>249</v>
      </c>
      <c r="F47" s="86">
        <v>47</v>
      </c>
      <c r="G47" s="52">
        <v>1</v>
      </c>
      <c r="H47" s="85">
        <v>29</v>
      </c>
      <c r="I47" s="86">
        <v>4</v>
      </c>
      <c r="J47" s="52">
        <v>500</v>
      </c>
      <c r="K47" s="49">
        <f>J47*K70/100</f>
        <v>377.69319221280108</v>
      </c>
      <c r="L47" s="50">
        <f>J47*L70/100</f>
        <v>71.709952559027258</v>
      </c>
      <c r="M47" s="53">
        <f>J47*M70/100</f>
        <v>1.1209584994223984</v>
      </c>
      <c r="N47" s="54">
        <f>J47*N70/100</f>
        <v>43.256783967782148</v>
      </c>
      <c r="O47" s="51">
        <f>J47*O70/100</f>
        <v>6.2191127609672057</v>
      </c>
      <c r="P47" s="52">
        <f>'[2]исполнение тар.сметы-правда '!$DA$35</f>
        <v>673.59170268000003</v>
      </c>
      <c r="Q47" s="49">
        <f>P47*Q70/100</f>
        <v>519.41121110479753</v>
      </c>
      <c r="R47" s="50">
        <f>P47*R70/100</f>
        <v>95.386902783366821</v>
      </c>
      <c r="S47" s="53">
        <f>P47*S70/100</f>
        <v>0</v>
      </c>
      <c r="T47" s="54">
        <f>P47*T70/100</f>
        <v>57.646597966570447</v>
      </c>
      <c r="U47" s="51">
        <f>P47*U70/100</f>
        <v>1.1469908252651166</v>
      </c>
      <c r="V47" s="75">
        <v>396</v>
      </c>
      <c r="W47" s="49">
        <f>V47*W70/100</f>
        <v>307.97514131659608</v>
      </c>
      <c r="X47" s="50">
        <f>V47*X70/100</f>
        <v>53.203679401957679</v>
      </c>
      <c r="Y47" s="53">
        <f>V47*Y70/100</f>
        <v>0</v>
      </c>
      <c r="Z47" s="54">
        <f>V47*Z70/100</f>
        <v>34.199578758736685</v>
      </c>
      <c r="AA47" s="51">
        <f>V47*AA70/100</f>
        <v>0.62160052270953026</v>
      </c>
      <c r="AB47" s="53">
        <f t="shared" ref="AB47:AG49" si="21">V47-D47</f>
        <v>66</v>
      </c>
      <c r="AC47" s="49">
        <f t="shared" si="21"/>
        <v>58.97514131659608</v>
      </c>
      <c r="AD47" s="51">
        <f t="shared" si="21"/>
        <v>6.2036794019576789</v>
      </c>
      <c r="AE47" s="163">
        <f t="shared" si="21"/>
        <v>-1</v>
      </c>
      <c r="AF47" s="49">
        <f t="shared" si="21"/>
        <v>5.1995787587366848</v>
      </c>
      <c r="AG47" s="51">
        <f t="shared" si="21"/>
        <v>-3.3783994772904697</v>
      </c>
      <c r="AH47" s="52">
        <f t="shared" si="8"/>
        <v>277.59170268000003</v>
      </c>
      <c r="AI47" s="49">
        <f t="shared" si="8"/>
        <v>211.43606978820145</v>
      </c>
      <c r="AJ47" s="50">
        <f t="shared" si="8"/>
        <v>42.183223381409142</v>
      </c>
      <c r="AK47" s="53">
        <f t="shared" si="8"/>
        <v>0</v>
      </c>
      <c r="AL47" s="54">
        <f t="shared" si="8"/>
        <v>23.447019207833762</v>
      </c>
      <c r="AM47" s="51">
        <f t="shared" si="8"/>
        <v>0.52539030255558639</v>
      </c>
      <c r="AN47" s="55">
        <f t="shared" si="7"/>
        <v>-0.4448165946399999</v>
      </c>
      <c r="AO47" s="56">
        <f t="shared" si="7"/>
        <v>-0.44019094294642869</v>
      </c>
      <c r="AP47" s="57">
        <f t="shared" si="7"/>
        <v>-0.41175217837877542</v>
      </c>
      <c r="AQ47" s="58">
        <f t="shared" si="7"/>
        <v>-1</v>
      </c>
      <c r="AR47" s="59">
        <f t="shared" si="7"/>
        <v>-0.45795741021114256</v>
      </c>
      <c r="AS47" s="89">
        <f t="shared" si="7"/>
        <v>-0.91552005523149949</v>
      </c>
      <c r="AT47" s="46"/>
    </row>
    <row r="48" spans="1:46" ht="21" customHeight="1" x14ac:dyDescent="0.3">
      <c r="A48" s="45" t="s">
        <v>71</v>
      </c>
      <c r="B48" s="138" t="s">
        <v>72</v>
      </c>
      <c r="C48" s="139" t="s">
        <v>41</v>
      </c>
      <c r="D48" s="52">
        <f t="shared" si="20"/>
        <v>1618</v>
      </c>
      <c r="E48" s="49">
        <v>1221</v>
      </c>
      <c r="F48" s="50">
        <v>232</v>
      </c>
      <c r="G48" s="48">
        <v>5</v>
      </c>
      <c r="H48" s="49">
        <v>141</v>
      </c>
      <c r="I48" s="51">
        <v>19</v>
      </c>
      <c r="J48" s="52">
        <f>K48+L48+M48+N48+O48</f>
        <v>1618</v>
      </c>
      <c r="K48" s="49">
        <v>1221</v>
      </c>
      <c r="L48" s="50">
        <v>232</v>
      </c>
      <c r="M48" s="48">
        <v>5</v>
      </c>
      <c r="N48" s="49">
        <v>141</v>
      </c>
      <c r="O48" s="51">
        <v>19</v>
      </c>
      <c r="P48" s="52">
        <f>'[2]исполнение тар.сметы-правда '!$DA$36</f>
        <v>1738.3402810229377</v>
      </c>
      <c r="Q48" s="49">
        <f>P48*Q70/100</f>
        <v>1340.4461888202932</v>
      </c>
      <c r="R48" s="50">
        <f>P48*R70/100</f>
        <v>246.16528786002343</v>
      </c>
      <c r="S48" s="53">
        <f>P48*S70/100</f>
        <v>0</v>
      </c>
      <c r="T48" s="54">
        <f>P48*T70/100</f>
        <v>148.76876141811735</v>
      </c>
      <c r="U48" s="51">
        <f>P48*U70/100</f>
        <v>2.9600429245033437</v>
      </c>
      <c r="V48" s="52">
        <v>909</v>
      </c>
      <c r="W48" s="49">
        <f>V48*W70/100</f>
        <v>706.94293802218658</v>
      </c>
      <c r="X48" s="50">
        <f>V48*X70/100</f>
        <v>122.12662771813011</v>
      </c>
      <c r="Y48" s="53">
        <f>V48*Y70/100</f>
        <v>0</v>
      </c>
      <c r="Z48" s="54">
        <f>V48*Z70/100</f>
        <v>78.503578514372833</v>
      </c>
      <c r="AA48" s="51">
        <f>V48*AA70/100</f>
        <v>1.4268557453105128</v>
      </c>
      <c r="AB48" s="53">
        <f t="shared" si="21"/>
        <v>-709</v>
      </c>
      <c r="AC48" s="49">
        <f t="shared" si="21"/>
        <v>-514.05706197781342</v>
      </c>
      <c r="AD48" s="51">
        <f t="shared" si="21"/>
        <v>-109.87337228186989</v>
      </c>
      <c r="AE48" s="53">
        <f t="shared" si="21"/>
        <v>-5</v>
      </c>
      <c r="AF48" s="49">
        <f t="shared" si="21"/>
        <v>-62.496421485627167</v>
      </c>
      <c r="AG48" s="51">
        <f t="shared" si="21"/>
        <v>-17.573144254689488</v>
      </c>
      <c r="AH48" s="52">
        <f t="shared" si="8"/>
        <v>829.34028102293769</v>
      </c>
      <c r="AI48" s="49">
        <f t="shared" si="8"/>
        <v>633.50325079810659</v>
      </c>
      <c r="AJ48" s="50">
        <f t="shared" si="8"/>
        <v>124.03866014189332</v>
      </c>
      <c r="AK48" s="48">
        <f t="shared" si="8"/>
        <v>0</v>
      </c>
      <c r="AL48" s="49">
        <f t="shared" si="8"/>
        <v>70.265182903744517</v>
      </c>
      <c r="AM48" s="51">
        <f t="shared" si="8"/>
        <v>1.5331871791928309</v>
      </c>
      <c r="AN48" s="55">
        <f t="shared" si="7"/>
        <v>-0.48742875091289384</v>
      </c>
      <c r="AO48" s="56">
        <f t="shared" si="7"/>
        <v>-0.48116031875666943</v>
      </c>
      <c r="AP48" s="57">
        <f t="shared" si="7"/>
        <v>-0.46535060283666674</v>
      </c>
      <c r="AQ48" s="58">
        <f t="shared" si="7"/>
        <v>-1</v>
      </c>
      <c r="AR48" s="59">
        <f t="shared" si="7"/>
        <v>-0.50166536947698925</v>
      </c>
      <c r="AS48" s="89">
        <f t="shared" si="7"/>
        <v>-0.91930593793721949</v>
      </c>
      <c r="AT48" s="46"/>
    </row>
    <row r="49" spans="1:46" x14ac:dyDescent="0.3">
      <c r="A49" s="45" t="s">
        <v>73</v>
      </c>
      <c r="B49" s="138" t="s">
        <v>74</v>
      </c>
      <c r="C49" s="139" t="s">
        <v>41</v>
      </c>
      <c r="D49" s="52">
        <f t="shared" si="20"/>
        <v>1197</v>
      </c>
      <c r="E49" s="85">
        <v>904</v>
      </c>
      <c r="F49" s="86">
        <v>171</v>
      </c>
      <c r="G49" s="90">
        <v>4</v>
      </c>
      <c r="H49" s="91">
        <v>104</v>
      </c>
      <c r="I49" s="86">
        <v>14</v>
      </c>
      <c r="J49" s="52">
        <f>K49+L49+M49+N49+O49</f>
        <v>1197</v>
      </c>
      <c r="K49" s="85">
        <v>904</v>
      </c>
      <c r="L49" s="86">
        <v>171</v>
      </c>
      <c r="M49" s="90">
        <v>4</v>
      </c>
      <c r="N49" s="91">
        <v>104</v>
      </c>
      <c r="O49" s="86">
        <v>14</v>
      </c>
      <c r="P49" s="52">
        <f>'[2]исполнение тар.сметы-правда '!$DA$37</f>
        <v>1554.4853246101572</v>
      </c>
      <c r="Q49" s="49">
        <f>P49*Q70/100</f>
        <v>1198.6743629530301</v>
      </c>
      <c r="R49" s="50">
        <f>P49*R70/100</f>
        <v>220.12970163796831</v>
      </c>
      <c r="S49" s="53">
        <f>P49*S70/100</f>
        <v>0</v>
      </c>
      <c r="T49" s="54">
        <f>P49*T70/100</f>
        <v>133.03428500708011</v>
      </c>
      <c r="U49" s="51">
        <f>P49*U70/100</f>
        <v>2.6469750120781241</v>
      </c>
      <c r="V49" s="52">
        <v>702</v>
      </c>
      <c r="W49" s="49">
        <f>V49*W70/100</f>
        <v>545.95593233396585</v>
      </c>
      <c r="X49" s="50">
        <f>V49*X70/100</f>
        <v>94.315613485288608</v>
      </c>
      <c r="Y49" s="53">
        <f>V49*Y70/100</f>
        <v>0</v>
      </c>
      <c r="Z49" s="54">
        <f>V49*Z70/100</f>
        <v>60.626525981396846</v>
      </c>
      <c r="AA49" s="51">
        <f>V49*AA70/100</f>
        <v>1.1019281993487129</v>
      </c>
      <c r="AB49" s="53">
        <f t="shared" si="21"/>
        <v>-495</v>
      </c>
      <c r="AC49" s="49">
        <f t="shared" si="21"/>
        <v>-358.04406766603415</v>
      </c>
      <c r="AD49" s="51">
        <f t="shared" si="21"/>
        <v>-76.684386514711392</v>
      </c>
      <c r="AE49" s="53">
        <f t="shared" si="21"/>
        <v>-4</v>
      </c>
      <c r="AF49" s="49">
        <f t="shared" si="21"/>
        <v>-43.373474018603154</v>
      </c>
      <c r="AG49" s="51">
        <f t="shared" si="21"/>
        <v>-12.898071800651287</v>
      </c>
      <c r="AH49" s="52">
        <f t="shared" si="8"/>
        <v>852.48532461015725</v>
      </c>
      <c r="AI49" s="85">
        <f t="shared" si="8"/>
        <v>652.71843061906429</v>
      </c>
      <c r="AJ49" s="86">
        <f t="shared" si="8"/>
        <v>125.8140881526797</v>
      </c>
      <c r="AK49" s="90">
        <f t="shared" si="8"/>
        <v>0</v>
      </c>
      <c r="AL49" s="91">
        <f t="shared" si="8"/>
        <v>72.407759025683276</v>
      </c>
      <c r="AM49" s="86">
        <f t="shared" si="8"/>
        <v>1.5450468127294112</v>
      </c>
      <c r="AN49" s="55">
        <f t="shared" si="7"/>
        <v>-0.28781510057630977</v>
      </c>
      <c r="AO49" s="56">
        <f t="shared" si="7"/>
        <v>-0.27796633781076963</v>
      </c>
      <c r="AP49" s="57">
        <f t="shared" si="7"/>
        <v>-0.2642450985223409</v>
      </c>
      <c r="AQ49" s="58">
        <f t="shared" si="7"/>
        <v>-1</v>
      </c>
      <c r="AR49" s="59">
        <f t="shared" si="7"/>
        <v>-0.30377154782996851</v>
      </c>
      <c r="AS49" s="89">
        <f t="shared" si="7"/>
        <v>-0.88963951337647063</v>
      </c>
      <c r="AT49" s="46"/>
    </row>
    <row r="50" spans="1:46" ht="19.5" hidden="1" customHeight="1" thickBot="1" x14ac:dyDescent="0.35">
      <c r="A50" s="164"/>
      <c r="B50" s="165"/>
      <c r="C50" s="166"/>
      <c r="D50" s="167"/>
      <c r="E50" s="168"/>
      <c r="F50" s="169"/>
      <c r="G50" s="167"/>
      <c r="H50" s="168"/>
      <c r="I50" s="170"/>
      <c r="J50" s="167"/>
      <c r="K50" s="168"/>
      <c r="L50" s="169"/>
      <c r="M50" s="167"/>
      <c r="N50" s="168"/>
      <c r="O50" s="170"/>
      <c r="P50" s="52"/>
      <c r="Q50" s="49"/>
      <c r="R50" s="50"/>
      <c r="S50" s="53"/>
      <c r="T50" s="54"/>
      <c r="U50" s="51"/>
      <c r="V50" s="75"/>
      <c r="W50" s="76"/>
      <c r="X50" s="77"/>
      <c r="Y50" s="78"/>
      <c r="Z50" s="79"/>
      <c r="AA50" s="161"/>
      <c r="AB50" s="171"/>
      <c r="AC50" s="172"/>
      <c r="AD50" s="173"/>
      <c r="AE50" s="171"/>
      <c r="AF50" s="172"/>
      <c r="AG50" s="173"/>
      <c r="AH50" s="167">
        <f t="shared" si="8"/>
        <v>0</v>
      </c>
      <c r="AI50" s="168">
        <f t="shared" si="8"/>
        <v>0</v>
      </c>
      <c r="AJ50" s="169">
        <f t="shared" si="8"/>
        <v>0</v>
      </c>
      <c r="AK50" s="167">
        <f t="shared" si="8"/>
        <v>0</v>
      </c>
      <c r="AL50" s="168">
        <f t="shared" si="8"/>
        <v>0</v>
      </c>
      <c r="AM50" s="170">
        <f t="shared" si="8"/>
        <v>0</v>
      </c>
      <c r="AN50" s="80" t="e">
        <f t="shared" si="7"/>
        <v>#DIV/0!</v>
      </c>
      <c r="AO50" s="81" t="e">
        <f t="shared" si="7"/>
        <v>#DIV/0!</v>
      </c>
      <c r="AP50" s="82" t="e">
        <f t="shared" si="7"/>
        <v>#DIV/0!</v>
      </c>
      <c r="AQ50" s="83" t="e">
        <f t="shared" si="7"/>
        <v>#DIV/0!</v>
      </c>
      <c r="AR50" s="84" t="e">
        <f t="shared" si="7"/>
        <v>#DIV/0!</v>
      </c>
      <c r="AS50" s="162" t="e">
        <f t="shared" si="7"/>
        <v>#DIV/0!</v>
      </c>
      <c r="AT50" s="46"/>
    </row>
    <row r="51" spans="1:46" x14ac:dyDescent="0.3">
      <c r="A51" s="174" t="s">
        <v>75</v>
      </c>
      <c r="B51" s="138" t="s">
        <v>76</v>
      </c>
      <c r="C51" s="139" t="s">
        <v>41</v>
      </c>
      <c r="D51" s="52">
        <f t="shared" si="20"/>
        <v>11368</v>
      </c>
      <c r="E51" s="85">
        <v>8583</v>
      </c>
      <c r="F51" s="86">
        <v>1626</v>
      </c>
      <c r="G51" s="52">
        <v>34</v>
      </c>
      <c r="H51" s="85">
        <v>989</v>
      </c>
      <c r="I51" s="87">
        <v>136</v>
      </c>
      <c r="J51" s="52">
        <v>4953</v>
      </c>
      <c r="K51" s="49">
        <f>J51*K70/100</f>
        <v>3741.4287620600076</v>
      </c>
      <c r="L51" s="49">
        <f>J51*L70/100</f>
        <v>710.35879004972401</v>
      </c>
      <c r="M51" s="49">
        <f>J51*M70/100</f>
        <v>11.104214895278279</v>
      </c>
      <c r="N51" s="49">
        <f>J51*N70/100</f>
        <v>428.50170198484994</v>
      </c>
      <c r="O51" s="49">
        <f>J51*O70/100</f>
        <v>61.60653101014114</v>
      </c>
      <c r="P51" s="52">
        <f>'[2]исполнение тар.сметы-правда '!$DA$38</f>
        <v>4738.5680553716784</v>
      </c>
      <c r="Q51" s="49">
        <f>P51*Q70/100</f>
        <v>3653.9425333633744</v>
      </c>
      <c r="R51" s="50">
        <f>P51*R70/100</f>
        <v>671.02568014385713</v>
      </c>
      <c r="S51" s="53">
        <f>P51*S70/100</f>
        <v>0</v>
      </c>
      <c r="T51" s="54">
        <f>P51*T70/100</f>
        <v>405.53101610132893</v>
      </c>
      <c r="U51" s="51">
        <f>P51*U70/100</f>
        <v>8.0688257631161839</v>
      </c>
      <c r="V51" s="52">
        <v>4109</v>
      </c>
      <c r="W51" s="49">
        <f>V51*W70/100</f>
        <v>3195.6309486613468</v>
      </c>
      <c r="X51" s="50">
        <f>V51*X70/100</f>
        <v>552.05535015819214</v>
      </c>
      <c r="Y51" s="53">
        <f>V51*Y70/100</f>
        <v>0</v>
      </c>
      <c r="Z51" s="54">
        <f>V51*Z70/100</f>
        <v>354.86381090820464</v>
      </c>
      <c r="AA51" s="51">
        <f>V51*AA70/100</f>
        <v>6.449890272256213</v>
      </c>
      <c r="AB51" s="53">
        <f t="shared" ref="AB51:AG53" si="22">V51-D51</f>
        <v>-7259</v>
      </c>
      <c r="AC51" s="49">
        <f t="shared" si="22"/>
        <v>-5387.3690513386537</v>
      </c>
      <c r="AD51" s="51">
        <f t="shared" si="22"/>
        <v>-1073.9446498418079</v>
      </c>
      <c r="AE51" s="53">
        <f t="shared" si="22"/>
        <v>-34</v>
      </c>
      <c r="AF51" s="49">
        <f t="shared" si="22"/>
        <v>-634.13618909179536</v>
      </c>
      <c r="AG51" s="51">
        <f t="shared" si="22"/>
        <v>-129.55010972774377</v>
      </c>
      <c r="AH51" s="52">
        <f t="shared" si="8"/>
        <v>629.56805537167838</v>
      </c>
      <c r="AI51" s="49">
        <f t="shared" si="8"/>
        <v>458.31158470202763</v>
      </c>
      <c r="AJ51" s="49">
        <f t="shared" si="8"/>
        <v>118.97032998566499</v>
      </c>
      <c r="AK51" s="49">
        <f t="shared" si="8"/>
        <v>0</v>
      </c>
      <c r="AL51" s="49">
        <f t="shared" si="8"/>
        <v>50.667205193124289</v>
      </c>
      <c r="AM51" s="49">
        <f t="shared" si="8"/>
        <v>1.6189354908599709</v>
      </c>
      <c r="AN51" s="55">
        <f t="shared" si="7"/>
        <v>-0.8728915696806625</v>
      </c>
      <c r="AO51" s="56">
        <f t="shared" si="7"/>
        <v>-0.87750359184984617</v>
      </c>
      <c r="AP51" s="57">
        <f t="shared" si="7"/>
        <v>-0.83252078857595713</v>
      </c>
      <c r="AQ51" s="58">
        <f t="shared" si="7"/>
        <v>-1</v>
      </c>
      <c r="AR51" s="59">
        <f t="shared" si="7"/>
        <v>-0.88175728367371653</v>
      </c>
      <c r="AS51" s="89">
        <f t="shared" si="7"/>
        <v>-0.97372136583062152</v>
      </c>
      <c r="AT51" s="46"/>
    </row>
    <row r="52" spans="1:46" x14ac:dyDescent="0.3">
      <c r="A52" s="45" t="s">
        <v>77</v>
      </c>
      <c r="B52" s="138" t="s">
        <v>78</v>
      </c>
      <c r="C52" s="139" t="s">
        <v>41</v>
      </c>
      <c r="D52" s="52">
        <f t="shared" si="20"/>
        <v>2951</v>
      </c>
      <c r="E52" s="85">
        <v>2227</v>
      </c>
      <c r="F52" s="86">
        <v>423</v>
      </c>
      <c r="G52" s="90">
        <v>9</v>
      </c>
      <c r="H52" s="91">
        <v>257</v>
      </c>
      <c r="I52" s="86">
        <v>35</v>
      </c>
      <c r="J52" s="52">
        <v>3651</v>
      </c>
      <c r="K52" s="49">
        <f>J52*K70/100</f>
        <v>2757.9156895378733</v>
      </c>
      <c r="L52" s="49">
        <f>J52*L70/100</f>
        <v>523.62607358601713</v>
      </c>
      <c r="M52" s="49">
        <f>J52*M70/100</f>
        <v>8.1852389627823534</v>
      </c>
      <c r="N52" s="49">
        <f>J52*N70/100</f>
        <v>315.86103653274523</v>
      </c>
      <c r="O52" s="49">
        <f>J52*O70/100</f>
        <v>45.411961380582532</v>
      </c>
      <c r="P52" s="52">
        <f>'[2]исполнение тар.сметы-правда '!$DA$39</f>
        <v>3733.0290905770016</v>
      </c>
      <c r="Q52" s="49">
        <f>P52*Q70/100</f>
        <v>2878.5644973230642</v>
      </c>
      <c r="R52" s="50">
        <f>P52*R70/100</f>
        <v>528.63193167851546</v>
      </c>
      <c r="S52" s="53">
        <f>P52*S70/100</f>
        <v>0</v>
      </c>
      <c r="T52" s="54">
        <f>P52*T70/100</f>
        <v>319.47606588057516</v>
      </c>
      <c r="U52" s="51">
        <f>P52*U70/100</f>
        <v>6.3565956948458942</v>
      </c>
      <c r="V52" s="52">
        <v>1718</v>
      </c>
      <c r="W52" s="49">
        <f>V52*W70/100</f>
        <v>1336.1143757118991</v>
      </c>
      <c r="X52" s="50">
        <f>V52*X70/100</f>
        <v>230.8179828600083</v>
      </c>
      <c r="Y52" s="53">
        <f>V52*Y70/100</f>
        <v>0</v>
      </c>
      <c r="Z52" s="54">
        <f>V52*Z70/100</f>
        <v>148.37089976643844</v>
      </c>
      <c r="AA52" s="51">
        <f>V52*AA70/100</f>
        <v>2.6967416616539723</v>
      </c>
      <c r="AB52" s="53">
        <f t="shared" si="22"/>
        <v>-1233</v>
      </c>
      <c r="AC52" s="49">
        <f t="shared" si="22"/>
        <v>-890.88562428810087</v>
      </c>
      <c r="AD52" s="51">
        <f t="shared" si="22"/>
        <v>-192.1820171399917</v>
      </c>
      <c r="AE52" s="53">
        <f t="shared" si="22"/>
        <v>-9</v>
      </c>
      <c r="AF52" s="49">
        <f t="shared" si="22"/>
        <v>-108.62910023356156</v>
      </c>
      <c r="AG52" s="51">
        <f t="shared" si="22"/>
        <v>-32.303258338346026</v>
      </c>
      <c r="AH52" s="52">
        <f t="shared" si="8"/>
        <v>2015.0290905770016</v>
      </c>
      <c r="AI52" s="49">
        <f t="shared" si="8"/>
        <v>1542.4501216111651</v>
      </c>
      <c r="AJ52" s="49">
        <f t="shared" si="8"/>
        <v>297.81394881850713</v>
      </c>
      <c r="AK52" s="49">
        <f t="shared" si="8"/>
        <v>0</v>
      </c>
      <c r="AL52" s="49">
        <f t="shared" si="8"/>
        <v>171.10516611413672</v>
      </c>
      <c r="AM52" s="49">
        <f t="shared" si="8"/>
        <v>3.6598540331919218</v>
      </c>
      <c r="AN52" s="55">
        <f t="shared" si="7"/>
        <v>-0.44808844410380677</v>
      </c>
      <c r="AO52" s="56">
        <f t="shared" si="7"/>
        <v>-0.44071889961595456</v>
      </c>
      <c r="AP52" s="57">
        <f t="shared" si="7"/>
        <v>-0.43124690720813652</v>
      </c>
      <c r="AQ52" s="58">
        <f t="shared" si="7"/>
        <v>-1</v>
      </c>
      <c r="AR52" s="59">
        <f t="shared" si="7"/>
        <v>-0.45828973401599571</v>
      </c>
      <c r="AS52" s="89">
        <f t="shared" si="7"/>
        <v>-0.91940770841144903</v>
      </c>
      <c r="AT52" s="46"/>
    </row>
    <row r="53" spans="1:46" ht="18.75" customHeight="1" x14ac:dyDescent="0.3">
      <c r="A53" s="727" t="s">
        <v>79</v>
      </c>
      <c r="B53" s="138" t="s">
        <v>80</v>
      </c>
      <c r="C53" s="139" t="s">
        <v>41</v>
      </c>
      <c r="D53" s="48">
        <f>SUM(E53:I53)</f>
        <v>689</v>
      </c>
      <c r="E53" s="49">
        <f>E55+E56+E57</f>
        <v>520</v>
      </c>
      <c r="F53" s="54">
        <f>F55+F56+F57</f>
        <v>98</v>
      </c>
      <c r="G53" s="49">
        <f>G55+G56+G57</f>
        <v>2</v>
      </c>
      <c r="H53" s="49">
        <f>H55+H56+H57</f>
        <v>60</v>
      </c>
      <c r="I53" s="54">
        <f>I55+I56+I57</f>
        <v>9</v>
      </c>
      <c r="J53" s="48">
        <v>319</v>
      </c>
      <c r="K53" s="49">
        <f>J53*K70/100</f>
        <v>240.96825663176708</v>
      </c>
      <c r="L53" s="50">
        <f>J53*L70/100</f>
        <v>45.750949732659393</v>
      </c>
      <c r="M53" s="53">
        <f>J53*M70/100</f>
        <v>0.7151715226314902</v>
      </c>
      <c r="N53" s="54">
        <f>J53*N70/100</f>
        <v>27.597828171445009</v>
      </c>
      <c r="O53" s="51">
        <f>J53*O70/100</f>
        <v>3.9677939414970775</v>
      </c>
      <c r="P53" s="52">
        <f>P55+P56+P57</f>
        <v>394.55607253485346</v>
      </c>
      <c r="Q53" s="49">
        <f>P53*Q70/100</f>
        <v>304.24491078008259</v>
      </c>
      <c r="R53" s="50">
        <f>P53*R70/100</f>
        <v>55.87284045176014</v>
      </c>
      <c r="S53" s="53">
        <f>P53*S70/100</f>
        <v>0</v>
      </c>
      <c r="T53" s="54">
        <f>P53*T70/100</f>
        <v>33.766471882286488</v>
      </c>
      <c r="U53" s="51">
        <f>P53*U70/100</f>
        <v>0.67184942072409504</v>
      </c>
      <c r="V53" s="52">
        <f>V55+V56+V57</f>
        <v>213</v>
      </c>
      <c r="W53" s="49">
        <f>V53*W70/100</f>
        <v>165.65329570816914</v>
      </c>
      <c r="X53" s="50">
        <f>V53*X70/100</f>
        <v>28.617130587416629</v>
      </c>
      <c r="Y53" s="53">
        <f>V53*Y70/100</f>
        <v>0</v>
      </c>
      <c r="Z53" s="54">
        <f>V53*Z70/100</f>
        <v>18.395227968714426</v>
      </c>
      <c r="AA53" s="51">
        <f>V53*AA70/100</f>
        <v>0.33434573569982312</v>
      </c>
      <c r="AB53" s="53">
        <f t="shared" si="22"/>
        <v>-476</v>
      </c>
      <c r="AC53" s="49">
        <f t="shared" si="22"/>
        <v>-354.34670429183086</v>
      </c>
      <c r="AD53" s="51">
        <f t="shared" si="22"/>
        <v>-69.382869412583375</v>
      </c>
      <c r="AE53" s="53">
        <f t="shared" si="22"/>
        <v>-2</v>
      </c>
      <c r="AF53" s="49">
        <f t="shared" si="22"/>
        <v>-41.604772031285577</v>
      </c>
      <c r="AG53" s="51">
        <f t="shared" si="22"/>
        <v>-8.6656542643001764</v>
      </c>
      <c r="AH53" s="48">
        <f t="shared" si="8"/>
        <v>181.55607253485346</v>
      </c>
      <c r="AI53" s="49">
        <f t="shared" si="8"/>
        <v>138.59161507191345</v>
      </c>
      <c r="AJ53" s="50">
        <f t="shared" si="8"/>
        <v>27.255709864343512</v>
      </c>
      <c r="AK53" s="53">
        <f t="shared" si="8"/>
        <v>0</v>
      </c>
      <c r="AL53" s="54">
        <f t="shared" si="8"/>
        <v>15.371243913572062</v>
      </c>
      <c r="AM53" s="51">
        <f t="shared" si="8"/>
        <v>0.33750368502427192</v>
      </c>
      <c r="AN53" s="55">
        <f t="shared" si="7"/>
        <v>-0.43085870678729321</v>
      </c>
      <c r="AO53" s="56">
        <f t="shared" si="7"/>
        <v>-0.42485530248201664</v>
      </c>
      <c r="AP53" s="57">
        <f t="shared" si="7"/>
        <v>-0.40425914601534541</v>
      </c>
      <c r="AQ53" s="58">
        <f t="shared" si="7"/>
        <v>-1</v>
      </c>
      <c r="AR53" s="59">
        <f t="shared" si="7"/>
        <v>-0.44302704480650335</v>
      </c>
      <c r="AS53" s="89">
        <f t="shared" si="7"/>
        <v>-0.91493921055362837</v>
      </c>
      <c r="AT53" s="46"/>
    </row>
    <row r="54" spans="1:46" ht="14.25" customHeight="1" x14ac:dyDescent="0.3">
      <c r="A54" s="727"/>
      <c r="B54" s="138" t="s">
        <v>39</v>
      </c>
      <c r="C54" s="139" t="s">
        <v>41</v>
      </c>
      <c r="D54" s="48"/>
      <c r="E54" s="49"/>
      <c r="F54" s="50"/>
      <c r="G54" s="48"/>
      <c r="H54" s="49"/>
      <c r="I54" s="51"/>
      <c r="J54" s="48"/>
      <c r="K54" s="49"/>
      <c r="L54" s="50"/>
      <c r="M54" s="48"/>
      <c r="N54" s="49"/>
      <c r="O54" s="51"/>
      <c r="P54" s="75"/>
      <c r="Q54" s="76"/>
      <c r="R54" s="77"/>
      <c r="S54" s="78"/>
      <c r="T54" s="79"/>
      <c r="U54" s="161"/>
      <c r="V54" s="52"/>
      <c r="W54" s="49"/>
      <c r="X54" s="50"/>
      <c r="Y54" s="53"/>
      <c r="Z54" s="54"/>
      <c r="AA54" s="51"/>
      <c r="AB54" s="53"/>
      <c r="AC54" s="49"/>
      <c r="AD54" s="51"/>
      <c r="AE54" s="53"/>
      <c r="AF54" s="49"/>
      <c r="AG54" s="51"/>
      <c r="AH54" s="48"/>
      <c r="AI54" s="49"/>
      <c r="AJ54" s="50"/>
      <c r="AK54" s="48"/>
      <c r="AL54" s="49"/>
      <c r="AM54" s="51"/>
      <c r="AN54" s="55"/>
      <c r="AO54" s="56"/>
      <c r="AP54" s="57"/>
      <c r="AQ54" s="58"/>
      <c r="AR54" s="59"/>
      <c r="AS54" s="89"/>
      <c r="AT54" s="46"/>
    </row>
    <row r="55" spans="1:46" ht="34.5" customHeight="1" x14ac:dyDescent="0.3">
      <c r="A55" s="727"/>
      <c r="B55" s="138" t="s">
        <v>81</v>
      </c>
      <c r="C55" s="139" t="s">
        <v>41</v>
      </c>
      <c r="D55" s="48">
        <f>3</f>
        <v>3</v>
      </c>
      <c r="E55" s="49">
        <f>3</f>
        <v>3</v>
      </c>
      <c r="F55" s="50">
        <v>0</v>
      </c>
      <c r="G55" s="48">
        <v>0</v>
      </c>
      <c r="H55" s="49">
        <v>0</v>
      </c>
      <c r="I55" s="51">
        <v>0</v>
      </c>
      <c r="J55" s="48">
        <f>3</f>
        <v>3</v>
      </c>
      <c r="K55" s="49">
        <f>3</f>
        <v>3</v>
      </c>
      <c r="L55" s="50">
        <v>0</v>
      </c>
      <c r="M55" s="48">
        <v>0</v>
      </c>
      <c r="N55" s="49">
        <v>0</v>
      </c>
      <c r="O55" s="51">
        <v>0</v>
      </c>
      <c r="P55" s="52">
        <f>'[2]исполнение тар.сметы-правда '!$DA$42</f>
        <v>6.4141740000000009</v>
      </c>
      <c r="Q55" s="49">
        <f>P55*Q70/100</f>
        <v>4.946013842393822</v>
      </c>
      <c r="R55" s="50">
        <f>P55*R70/100</f>
        <v>0.90830719757879419</v>
      </c>
      <c r="S55" s="53"/>
      <c r="T55" s="54"/>
      <c r="U55" s="51"/>
      <c r="V55" s="52">
        <v>2</v>
      </c>
      <c r="W55" s="49">
        <f>V55*W70/100</f>
        <v>1.5554300066494753</v>
      </c>
      <c r="X55" s="50">
        <f>V55*X70/100</f>
        <v>0.26870545152503877</v>
      </c>
      <c r="Y55" s="53"/>
      <c r="Z55" s="54"/>
      <c r="AA55" s="51"/>
      <c r="AB55" s="53">
        <f t="shared" ref="AB55:AG65" si="23">V55-D55</f>
        <v>-1</v>
      </c>
      <c r="AC55" s="49">
        <f t="shared" si="23"/>
        <v>-1.4445699933505247</v>
      </c>
      <c r="AD55" s="51">
        <f t="shared" si="23"/>
        <v>0.26870545152503877</v>
      </c>
      <c r="AE55" s="53">
        <f t="shared" si="23"/>
        <v>0</v>
      </c>
      <c r="AF55" s="49">
        <f t="shared" si="23"/>
        <v>0</v>
      </c>
      <c r="AG55" s="51">
        <f t="shared" si="23"/>
        <v>0</v>
      </c>
      <c r="AH55" s="48">
        <f t="shared" si="8"/>
        <v>4.4141740000000009</v>
      </c>
      <c r="AI55" s="49">
        <f t="shared" si="8"/>
        <v>3.390583835744347</v>
      </c>
      <c r="AJ55" s="50">
        <f t="shared" si="8"/>
        <v>0.63960174605375542</v>
      </c>
      <c r="AK55" s="48">
        <f t="shared" si="8"/>
        <v>0</v>
      </c>
      <c r="AL55" s="49">
        <f t="shared" si="8"/>
        <v>0</v>
      </c>
      <c r="AM55" s="51">
        <f t="shared" si="8"/>
        <v>0</v>
      </c>
      <c r="AN55" s="55">
        <f t="shared" si="7"/>
        <v>0.47139133333333372</v>
      </c>
      <c r="AO55" s="56">
        <f t="shared" si="7"/>
        <v>0.13019461191478232</v>
      </c>
      <c r="AP55" s="57"/>
      <c r="AQ55" s="58"/>
      <c r="AR55" s="59"/>
      <c r="AS55" s="89"/>
      <c r="AT55" s="46"/>
    </row>
    <row r="56" spans="1:46" x14ac:dyDescent="0.3">
      <c r="A56" s="727"/>
      <c r="B56" s="138" t="s">
        <v>82</v>
      </c>
      <c r="C56" s="139" t="s">
        <v>41</v>
      </c>
      <c r="D56" s="52">
        <f t="shared" ref="D56:D63" si="24">E56+F56+G56+H56+I56</f>
        <v>103</v>
      </c>
      <c r="E56" s="85">
        <v>77</v>
      </c>
      <c r="F56" s="86">
        <v>15</v>
      </c>
      <c r="G56" s="90">
        <v>0</v>
      </c>
      <c r="H56" s="91">
        <v>9</v>
      </c>
      <c r="I56" s="86">
        <v>2</v>
      </c>
      <c r="J56" s="52">
        <f>K56+L56+M56+N56+O56</f>
        <v>103</v>
      </c>
      <c r="K56" s="85">
        <v>77</v>
      </c>
      <c r="L56" s="86">
        <v>15</v>
      </c>
      <c r="M56" s="90">
        <v>0</v>
      </c>
      <c r="N56" s="91">
        <v>9</v>
      </c>
      <c r="O56" s="86">
        <v>2</v>
      </c>
      <c r="P56" s="52">
        <f>'[2]исполнение тар.сметы-правда '!$DA$43</f>
        <v>180.9535516542</v>
      </c>
      <c r="Q56" s="49">
        <f>P56*Q70/100</f>
        <v>139.53453263226075</v>
      </c>
      <c r="R56" s="50">
        <f>P56*R70/100</f>
        <v>25.624720095674974</v>
      </c>
      <c r="S56" s="53">
        <f>P56*S70/100</f>
        <v>0</v>
      </c>
      <c r="T56" s="54">
        <f>P56*T70/100</f>
        <v>15.486171521011563</v>
      </c>
      <c r="U56" s="51">
        <f>P56*U70/100</f>
        <v>0.30812740525265281</v>
      </c>
      <c r="V56" s="52">
        <v>102</v>
      </c>
      <c r="W56" s="49">
        <f>V56*W70/100</f>
        <v>79.326930339123237</v>
      </c>
      <c r="X56" s="50">
        <f>V56*X70/100</f>
        <v>13.703978027776976</v>
      </c>
      <c r="Y56" s="53">
        <f>V56*Y70/100</f>
        <v>0</v>
      </c>
      <c r="Z56" s="54">
        <f>V56*Z70/100</f>
        <v>8.8089824075533869</v>
      </c>
      <c r="AA56" s="51">
        <f>V56*AA70/100</f>
        <v>0.16010922554639417</v>
      </c>
      <c r="AB56" s="53">
        <f t="shared" si="23"/>
        <v>-1</v>
      </c>
      <c r="AC56" s="49">
        <f t="shared" si="23"/>
        <v>2.326930339123237</v>
      </c>
      <c r="AD56" s="51">
        <f t="shared" si="23"/>
        <v>-1.2960219722230235</v>
      </c>
      <c r="AE56" s="53">
        <f t="shared" si="23"/>
        <v>0</v>
      </c>
      <c r="AF56" s="49">
        <f t="shared" si="23"/>
        <v>-0.19101759244661309</v>
      </c>
      <c r="AG56" s="51">
        <f t="shared" si="23"/>
        <v>-1.8398907744536057</v>
      </c>
      <c r="AH56" s="52">
        <f t="shared" si="8"/>
        <v>78.953551654199998</v>
      </c>
      <c r="AI56" s="85">
        <f t="shared" si="8"/>
        <v>60.207602293137512</v>
      </c>
      <c r="AJ56" s="86">
        <f t="shared" si="8"/>
        <v>11.920742067897997</v>
      </c>
      <c r="AK56" s="90">
        <f t="shared" si="8"/>
        <v>0</v>
      </c>
      <c r="AL56" s="91">
        <f t="shared" si="8"/>
        <v>6.6771891134581765</v>
      </c>
      <c r="AM56" s="86">
        <f t="shared" si="8"/>
        <v>0.14801817970625863</v>
      </c>
      <c r="AN56" s="55">
        <f t="shared" si="7"/>
        <v>-0.23346066355145634</v>
      </c>
      <c r="AO56" s="56">
        <f t="shared" si="7"/>
        <v>-0.21808308710211022</v>
      </c>
      <c r="AP56" s="57">
        <f t="shared" si="7"/>
        <v>-0.2052838621401335</v>
      </c>
      <c r="AQ56" s="58"/>
      <c r="AR56" s="59">
        <f t="shared" si="7"/>
        <v>-0.25809009850464704</v>
      </c>
      <c r="AS56" s="89">
        <f t="shared" si="7"/>
        <v>-0.92599091014687063</v>
      </c>
      <c r="AT56" s="46"/>
    </row>
    <row r="57" spans="1:46" x14ac:dyDescent="0.3">
      <c r="A57" s="727"/>
      <c r="B57" s="138" t="s">
        <v>83</v>
      </c>
      <c r="C57" s="139" t="s">
        <v>41</v>
      </c>
      <c r="D57" s="52">
        <f t="shared" si="24"/>
        <v>583</v>
      </c>
      <c r="E57" s="49">
        <v>440</v>
      </c>
      <c r="F57" s="50">
        <v>83</v>
      </c>
      <c r="G57" s="48">
        <v>2</v>
      </c>
      <c r="H57" s="49">
        <v>51</v>
      </c>
      <c r="I57" s="51">
        <v>7</v>
      </c>
      <c r="J57" s="52">
        <v>213</v>
      </c>
      <c r="K57" s="49">
        <f>J57*K70/100</f>
        <v>160.89729988265327</v>
      </c>
      <c r="L57" s="50">
        <f>J57*L70/100</f>
        <v>30.548439790145611</v>
      </c>
      <c r="M57" s="53">
        <f>J57*M70/100</f>
        <v>0.47752832075394175</v>
      </c>
      <c r="N57" s="54">
        <f>J57*N70/100</f>
        <v>18.427389970275193</v>
      </c>
      <c r="O57" s="51">
        <f>J57*O70/100</f>
        <v>2.6493420361720297</v>
      </c>
      <c r="P57" s="52">
        <f>'[2]исполнение тар.сметы-правда '!$DA$44</f>
        <v>207.18834688065343</v>
      </c>
      <c r="Q57" s="49">
        <f>P57*Q70/100</f>
        <v>159.76436430542802</v>
      </c>
      <c r="R57" s="50">
        <f>P57*R70/100</f>
        <v>29.339813158506363</v>
      </c>
      <c r="S57" s="53">
        <f>P57*S70/100</f>
        <v>0</v>
      </c>
      <c r="T57" s="54">
        <f>P57*T70/100</f>
        <v>17.731369446012021</v>
      </c>
      <c r="U57" s="51">
        <f>P57*U70/100</f>
        <v>0.35279997070696095</v>
      </c>
      <c r="V57" s="52">
        <v>109</v>
      </c>
      <c r="W57" s="49">
        <f>V57*W70/100</f>
        <v>84.770935362396401</v>
      </c>
      <c r="X57" s="50">
        <f>V57*X70/100</f>
        <v>14.644447108114612</v>
      </c>
      <c r="Y57" s="53">
        <f>V57*Y70/100</f>
        <v>0</v>
      </c>
      <c r="Z57" s="54">
        <f>V57*Z70/100</f>
        <v>9.4135204159148955</v>
      </c>
      <c r="AA57" s="51">
        <f>V57*AA70/100</f>
        <v>0.17109711357408788</v>
      </c>
      <c r="AB57" s="53">
        <f t="shared" si="23"/>
        <v>-474</v>
      </c>
      <c r="AC57" s="49">
        <f t="shared" si="23"/>
        <v>-355.22906463760359</v>
      </c>
      <c r="AD57" s="51">
        <f t="shared" si="23"/>
        <v>-68.355552891885395</v>
      </c>
      <c r="AE57" s="53">
        <f t="shared" si="23"/>
        <v>-2</v>
      </c>
      <c r="AF57" s="49">
        <f t="shared" si="23"/>
        <v>-41.586479584085104</v>
      </c>
      <c r="AG57" s="51">
        <f t="shared" si="23"/>
        <v>-6.8289028864259125</v>
      </c>
      <c r="AH57" s="52">
        <f t="shared" si="8"/>
        <v>98.188346880653427</v>
      </c>
      <c r="AI57" s="49">
        <f t="shared" si="8"/>
        <v>74.993428943031617</v>
      </c>
      <c r="AJ57" s="50">
        <f t="shared" si="8"/>
        <v>14.695366050391751</v>
      </c>
      <c r="AK57" s="53">
        <f t="shared" si="8"/>
        <v>0</v>
      </c>
      <c r="AL57" s="54">
        <f t="shared" si="8"/>
        <v>8.3178490300971255</v>
      </c>
      <c r="AM57" s="51">
        <f t="shared" si="8"/>
        <v>0.18170285713287307</v>
      </c>
      <c r="AN57" s="55">
        <f t="shared" si="7"/>
        <v>-0.53902184563073507</v>
      </c>
      <c r="AO57" s="56">
        <f t="shared" si="7"/>
        <v>-0.5339049878542006</v>
      </c>
      <c r="AP57" s="57">
        <f t="shared" si="7"/>
        <v>-0.51894872041444762</v>
      </c>
      <c r="AQ57" s="58">
        <f t="shared" si="7"/>
        <v>-1</v>
      </c>
      <c r="AR57" s="59">
        <f t="shared" si="7"/>
        <v>-0.54861491271881369</v>
      </c>
      <c r="AS57" s="89">
        <f t="shared" si="7"/>
        <v>-0.93141585546447181</v>
      </c>
      <c r="AT57" s="46"/>
    </row>
    <row r="58" spans="1:46" x14ac:dyDescent="0.3">
      <c r="A58" s="175" t="s">
        <v>84</v>
      </c>
      <c r="B58" s="176" t="s">
        <v>85</v>
      </c>
      <c r="C58" s="123" t="s">
        <v>41</v>
      </c>
      <c r="D58" s="52">
        <f t="shared" si="24"/>
        <v>4098</v>
      </c>
      <c r="E58" s="49">
        <v>3094</v>
      </c>
      <c r="F58" s="50">
        <v>586</v>
      </c>
      <c r="G58" s="48">
        <v>12</v>
      </c>
      <c r="H58" s="49">
        <v>357</v>
      </c>
      <c r="I58" s="51">
        <v>49</v>
      </c>
      <c r="J58" s="52">
        <v>7678</v>
      </c>
      <c r="K58" s="177">
        <f>J58*K70/100</f>
        <v>5799.8566596197734</v>
      </c>
      <c r="L58" s="178">
        <f>J58*L70/100</f>
        <v>1101.1780314964226</v>
      </c>
      <c r="M58" s="53">
        <f>J58*M70/100</f>
        <v>17.213438717130352</v>
      </c>
      <c r="N58" s="179">
        <f>J58*N70/100</f>
        <v>664.25117460926265</v>
      </c>
      <c r="O58" s="178">
        <f>J58*O70/100</f>
        <v>95.500695557412413</v>
      </c>
      <c r="P58" s="52">
        <f>'[2]исполнение тар.сметы-правда '!$DA$45</f>
        <v>7673.5935024200207</v>
      </c>
      <c r="Q58" s="177">
        <f>P58*Q70/100</f>
        <v>5917.160913294947</v>
      </c>
      <c r="R58" s="178">
        <f>P58*R70/100</f>
        <v>1086.6528113428124</v>
      </c>
      <c r="S58" s="53">
        <f>P58*S70/100</f>
        <v>0</v>
      </c>
      <c r="T58" s="179">
        <f>P58*T70/100</f>
        <v>656.71319559445692</v>
      </c>
      <c r="U58" s="178">
        <f>P58*U70/100</f>
        <v>13.066582187802103</v>
      </c>
      <c r="V58" s="52">
        <v>4114</v>
      </c>
      <c r="W58" s="177">
        <f>V58*W70/100</f>
        <v>3199.5195236779709</v>
      </c>
      <c r="X58" s="178">
        <f>V58*X70/100</f>
        <v>552.72711378700467</v>
      </c>
      <c r="Y58" s="53">
        <f>V58*Y70/100</f>
        <v>0</v>
      </c>
      <c r="Z58" s="179">
        <f>V58*Z70/100</f>
        <v>355.29562377131992</v>
      </c>
      <c r="AA58" s="178">
        <f>V58*AA70/100</f>
        <v>6.4577387637045653</v>
      </c>
      <c r="AB58" s="147">
        <f t="shared" si="23"/>
        <v>16</v>
      </c>
      <c r="AC58" s="177">
        <f t="shared" si="23"/>
        <v>105.51952367797094</v>
      </c>
      <c r="AD58" s="180">
        <f t="shared" si="23"/>
        <v>-33.272886212995331</v>
      </c>
      <c r="AE58" s="147">
        <f t="shared" si="23"/>
        <v>-12</v>
      </c>
      <c r="AF58" s="177">
        <f t="shared" si="23"/>
        <v>-1.7043762286800757</v>
      </c>
      <c r="AG58" s="180">
        <f t="shared" si="23"/>
        <v>-42.542261236295431</v>
      </c>
      <c r="AH58" s="52">
        <f t="shared" si="8"/>
        <v>3559.5935024200207</v>
      </c>
      <c r="AI58" s="177">
        <f t="shared" si="8"/>
        <v>2717.6413896169761</v>
      </c>
      <c r="AJ58" s="178">
        <f t="shared" si="8"/>
        <v>533.92569755580769</v>
      </c>
      <c r="AK58" s="53">
        <f t="shared" si="8"/>
        <v>0</v>
      </c>
      <c r="AL58" s="179">
        <f t="shared" si="8"/>
        <v>301.417571823137</v>
      </c>
      <c r="AM58" s="178">
        <f t="shared" si="8"/>
        <v>6.6088434240975378</v>
      </c>
      <c r="AN58" s="55">
        <f t="shared" si="7"/>
        <v>-0.53639053107319346</v>
      </c>
      <c r="AO58" s="181">
        <f t="shared" si="7"/>
        <v>-0.53142955953757331</v>
      </c>
      <c r="AP58" s="182">
        <f t="shared" si="7"/>
        <v>-0.51513226537016843</v>
      </c>
      <c r="AQ58" s="58">
        <f t="shared" si="7"/>
        <v>-1</v>
      </c>
      <c r="AR58" s="183">
        <f t="shared" si="7"/>
        <v>-0.54622952379355283</v>
      </c>
      <c r="AS58" s="182">
        <f t="shared" si="7"/>
        <v>-0.93079795507746343</v>
      </c>
      <c r="AT58" s="46"/>
    </row>
    <row r="59" spans="1:46" ht="36" customHeight="1" x14ac:dyDescent="0.3">
      <c r="A59" s="45" t="s">
        <v>86</v>
      </c>
      <c r="B59" s="138" t="s">
        <v>87</v>
      </c>
      <c r="C59" s="139" t="s">
        <v>41</v>
      </c>
      <c r="D59" s="52">
        <f t="shared" si="24"/>
        <v>156</v>
      </c>
      <c r="E59" s="85">
        <v>118</v>
      </c>
      <c r="F59" s="86">
        <v>22</v>
      </c>
      <c r="G59" s="90">
        <v>0</v>
      </c>
      <c r="H59" s="91">
        <v>14</v>
      </c>
      <c r="I59" s="86">
        <v>2</v>
      </c>
      <c r="J59" s="52">
        <v>291</v>
      </c>
      <c r="K59" s="49">
        <f>J59*K70/100</f>
        <v>219.8174378678502</v>
      </c>
      <c r="L59" s="50">
        <f>J59*L70/100</f>
        <v>41.73519238935387</v>
      </c>
      <c r="M59" s="53">
        <f>J59*M70/100</f>
        <v>0.65239784666383582</v>
      </c>
      <c r="N59" s="54">
        <f>J59*N70/100</f>
        <v>25.175448269249209</v>
      </c>
      <c r="O59" s="50">
        <f>J59*O70/100</f>
        <v>3.6195236268829136</v>
      </c>
      <c r="P59" s="52">
        <f>'[2]исполнение тар.сметы-правда '!$DA$46</f>
        <v>320.71713937000004</v>
      </c>
      <c r="Q59" s="49">
        <f>P59*Q70/100</f>
        <v>247.30719977614709</v>
      </c>
      <c r="R59" s="50">
        <f>P59*R70/100</f>
        <v>45.416554972885393</v>
      </c>
      <c r="S59" s="53">
        <f>P59*S70/100</f>
        <v>0</v>
      </c>
      <c r="T59" s="54">
        <f>P59*T70/100</f>
        <v>27.447268012198268</v>
      </c>
      <c r="U59" s="50">
        <f>P59*U70/100</f>
        <v>0.54611660876918666</v>
      </c>
      <c r="V59" s="52">
        <v>138</v>
      </c>
      <c r="W59" s="49">
        <f>V59*W70/100</f>
        <v>107.3246704588138</v>
      </c>
      <c r="X59" s="50">
        <f>V59*X70/100</f>
        <v>18.540676155227676</v>
      </c>
      <c r="Y59" s="53">
        <f>V59*Y70/100</f>
        <v>0</v>
      </c>
      <c r="Z59" s="54">
        <f>V59*Z70/100</f>
        <v>11.918035021983997</v>
      </c>
      <c r="AA59" s="50">
        <f>V59*AA70/100</f>
        <v>0.21661836397453327</v>
      </c>
      <c r="AB59" s="53">
        <f t="shared" si="23"/>
        <v>-18</v>
      </c>
      <c r="AC59" s="49">
        <f t="shared" si="23"/>
        <v>-10.675329541186201</v>
      </c>
      <c r="AD59" s="51">
        <f t="shared" si="23"/>
        <v>-3.4593238447723245</v>
      </c>
      <c r="AE59" s="53">
        <f t="shared" si="23"/>
        <v>0</v>
      </c>
      <c r="AF59" s="49">
        <f t="shared" si="23"/>
        <v>-2.0819649780160034</v>
      </c>
      <c r="AG59" s="51">
        <f t="shared" si="23"/>
        <v>-1.7833816360254668</v>
      </c>
      <c r="AH59" s="52">
        <f t="shared" si="8"/>
        <v>182.71713937000004</v>
      </c>
      <c r="AI59" s="49">
        <f t="shared" si="8"/>
        <v>139.98252931733327</v>
      </c>
      <c r="AJ59" s="50">
        <f t="shared" si="8"/>
        <v>26.875878817657718</v>
      </c>
      <c r="AK59" s="53">
        <f t="shared" si="8"/>
        <v>0</v>
      </c>
      <c r="AL59" s="54">
        <f t="shared" si="8"/>
        <v>15.529232990214272</v>
      </c>
      <c r="AM59" s="50">
        <f t="shared" si="8"/>
        <v>0.32949824479465339</v>
      </c>
      <c r="AN59" s="55">
        <f t="shared" si="7"/>
        <v>-0.37210605027491395</v>
      </c>
      <c r="AO59" s="56">
        <f t="shared" si="7"/>
        <v>-0.36318733092736732</v>
      </c>
      <c r="AP59" s="57">
        <f t="shared" si="7"/>
        <v>-0.35603797948434945</v>
      </c>
      <c r="AQ59" s="58">
        <f t="shared" si="7"/>
        <v>-1</v>
      </c>
      <c r="AR59" s="59">
        <f t="shared" si="7"/>
        <v>-0.38315962345017696</v>
      </c>
      <c r="AS59" s="57">
        <f t="shared" si="7"/>
        <v>-0.90896640586971023</v>
      </c>
      <c r="AT59" s="46"/>
    </row>
    <row r="60" spans="1:46" x14ac:dyDescent="0.3">
      <c r="A60" s="175" t="s">
        <v>88</v>
      </c>
      <c r="B60" s="176" t="s">
        <v>89</v>
      </c>
      <c r="C60" s="123" t="s">
        <v>41</v>
      </c>
      <c r="D60" s="52">
        <f t="shared" si="24"/>
        <v>8</v>
      </c>
      <c r="E60" s="85">
        <v>6</v>
      </c>
      <c r="F60" s="86">
        <v>1</v>
      </c>
      <c r="G60" s="90">
        <v>0</v>
      </c>
      <c r="H60" s="91">
        <v>1</v>
      </c>
      <c r="I60" s="86">
        <v>0</v>
      </c>
      <c r="J60" s="52">
        <v>258</v>
      </c>
      <c r="K60" s="177">
        <f>J60*K70/100</f>
        <v>194.88968718180536</v>
      </c>
      <c r="L60" s="178">
        <f>J60*L70/100</f>
        <v>37.002335520458068</v>
      </c>
      <c r="M60" s="147">
        <f>J60*M70/100</f>
        <v>0.57841458570195758</v>
      </c>
      <c r="N60" s="177">
        <f>J60*N70/100</f>
        <v>22.320500527375589</v>
      </c>
      <c r="O60" s="178">
        <f>J60*O70/100</f>
        <v>3.2090621846590786</v>
      </c>
      <c r="P60" s="184">
        <f>'[2]исполнение тар.сметы-правда '!$DA$47</f>
        <v>330.3132885</v>
      </c>
      <c r="Q60" s="177">
        <f>P60*Q70/100</f>
        <v>254.70685660345723</v>
      </c>
      <c r="R60" s="178">
        <f>P60*R70/100</f>
        <v>46.775459692934845</v>
      </c>
      <c r="S60" s="147">
        <f>P60*S70/100</f>
        <v>0</v>
      </c>
      <c r="T60" s="177">
        <f>P60*T70/100</f>
        <v>28.268515288142172</v>
      </c>
      <c r="U60" s="178">
        <f>P60*U70/100</f>
        <v>0.56245691546565235</v>
      </c>
      <c r="V60" s="184">
        <v>60</v>
      </c>
      <c r="W60" s="177">
        <f>V60*W70/100</f>
        <v>46.662900199484255</v>
      </c>
      <c r="X60" s="178">
        <f>V60*X70/100</f>
        <v>8.0611635457511621</v>
      </c>
      <c r="Y60" s="147">
        <f>V60*Y70/100</f>
        <v>0</v>
      </c>
      <c r="Z60" s="177">
        <f>V60*Z70/100</f>
        <v>5.1817543573843459</v>
      </c>
      <c r="AA60" s="178">
        <f>V60*AA70/100</f>
        <v>9.4181897380231874E-2</v>
      </c>
      <c r="AB60" s="178">
        <f t="shared" si="23"/>
        <v>52</v>
      </c>
      <c r="AC60" s="177">
        <f t="shared" si="23"/>
        <v>40.662900199484255</v>
      </c>
      <c r="AD60" s="180">
        <f t="shared" si="23"/>
        <v>7.0611635457511621</v>
      </c>
      <c r="AE60" s="147">
        <f t="shared" si="23"/>
        <v>0</v>
      </c>
      <c r="AF60" s="177">
        <f t="shared" si="23"/>
        <v>4.1817543573843459</v>
      </c>
      <c r="AG60" s="180">
        <f t="shared" si="23"/>
        <v>9.4181897380231874E-2</v>
      </c>
      <c r="AH60" s="52">
        <f t="shared" si="8"/>
        <v>270.3132885</v>
      </c>
      <c r="AI60" s="177">
        <f t="shared" si="8"/>
        <v>208.04395640397297</v>
      </c>
      <c r="AJ60" s="178">
        <f t="shared" si="8"/>
        <v>38.714296147183681</v>
      </c>
      <c r="AK60" s="147">
        <f t="shared" si="8"/>
        <v>0</v>
      </c>
      <c r="AL60" s="177">
        <f t="shared" si="8"/>
        <v>23.086760930757826</v>
      </c>
      <c r="AM60" s="178">
        <f t="shared" si="8"/>
        <v>0.46827501808542049</v>
      </c>
      <c r="AN60" s="185">
        <f t="shared" si="7"/>
        <v>4.7725924418604571E-2</v>
      </c>
      <c r="AO60" s="181">
        <f t="shared" si="7"/>
        <v>6.7495973811567023E-2</v>
      </c>
      <c r="AP60" s="182">
        <f t="shared" si="7"/>
        <v>4.6266285699158027E-2</v>
      </c>
      <c r="AQ60" s="154">
        <f t="shared" si="7"/>
        <v>-1</v>
      </c>
      <c r="AR60" s="181">
        <f t="shared" si="7"/>
        <v>3.432989338399639E-2</v>
      </c>
      <c r="AS60" s="182">
        <f t="shared" si="7"/>
        <v>-0.85407730011465366</v>
      </c>
      <c r="AT60" s="46"/>
    </row>
    <row r="61" spans="1:46" ht="37.5" x14ac:dyDescent="0.3">
      <c r="A61" s="45" t="s">
        <v>90</v>
      </c>
      <c r="B61" s="138" t="s">
        <v>91</v>
      </c>
      <c r="C61" s="139" t="s">
        <v>41</v>
      </c>
      <c r="D61" s="48">
        <f t="shared" si="24"/>
        <v>52</v>
      </c>
      <c r="E61" s="49">
        <v>39</v>
      </c>
      <c r="F61" s="50">
        <v>7</v>
      </c>
      <c r="G61" s="48">
        <v>0</v>
      </c>
      <c r="H61" s="49">
        <v>5</v>
      </c>
      <c r="I61" s="51">
        <v>1</v>
      </c>
      <c r="J61" s="48">
        <v>311</v>
      </c>
      <c r="K61" s="49">
        <f>J61*K70/100</f>
        <v>234.92516555636226</v>
      </c>
      <c r="L61" s="50">
        <f>J61*L70/100</f>
        <v>44.603590491714961</v>
      </c>
      <c r="M61" s="53">
        <f>J61*M70/100</f>
        <v>0.69723618664073184</v>
      </c>
      <c r="N61" s="49">
        <f>J61*N70/100</f>
        <v>26.905719627960494</v>
      </c>
      <c r="O61" s="50">
        <f>J61*O70/100</f>
        <v>3.8682881373216018</v>
      </c>
      <c r="P61" s="52">
        <f>'[2]исполнение тар.сметы-правда '!$DA$48+6</f>
        <v>297.03578477999997</v>
      </c>
      <c r="Q61" s="49">
        <f>P61*Q70/100</f>
        <v>229.04634380174153</v>
      </c>
      <c r="R61" s="50">
        <f>P61*R70/100</f>
        <v>42.063053053150661</v>
      </c>
      <c r="S61" s="53">
        <f>P61*S70/100</f>
        <v>0</v>
      </c>
      <c r="T61" s="49">
        <f>P61*T70/100</f>
        <v>25.420595887345709</v>
      </c>
      <c r="U61" s="50">
        <f>P61*U70/100</f>
        <v>0.50579203776198722</v>
      </c>
      <c r="V61" s="52">
        <v>154</v>
      </c>
      <c r="W61" s="49">
        <f>V61*W70/100</f>
        <v>119.76811051200959</v>
      </c>
      <c r="X61" s="50">
        <f>V61*X70/100</f>
        <v>20.690319767427987</v>
      </c>
      <c r="Y61" s="53">
        <f>V61*Y70/100</f>
        <v>0</v>
      </c>
      <c r="Z61" s="49">
        <f>V61*Z70/100</f>
        <v>13.299836183953154</v>
      </c>
      <c r="AA61" s="50">
        <f>V61*AA70/100</f>
        <v>0.24173353660926178</v>
      </c>
      <c r="AB61" s="50">
        <f t="shared" si="23"/>
        <v>102</v>
      </c>
      <c r="AC61" s="49">
        <f t="shared" si="23"/>
        <v>80.768110512009585</v>
      </c>
      <c r="AD61" s="51">
        <f t="shared" si="23"/>
        <v>13.690319767427987</v>
      </c>
      <c r="AE61" s="53">
        <f t="shared" si="23"/>
        <v>0</v>
      </c>
      <c r="AF61" s="49">
        <f t="shared" si="23"/>
        <v>8.299836183953154</v>
      </c>
      <c r="AG61" s="51">
        <f t="shared" si="23"/>
        <v>-0.75826646339073822</v>
      </c>
      <c r="AH61" s="48">
        <f t="shared" si="8"/>
        <v>143.03578477999997</v>
      </c>
      <c r="AI61" s="49">
        <f t="shared" si="8"/>
        <v>109.27823328973194</v>
      </c>
      <c r="AJ61" s="50">
        <f t="shared" si="8"/>
        <v>21.372733285722674</v>
      </c>
      <c r="AK61" s="53">
        <f t="shared" si="8"/>
        <v>0</v>
      </c>
      <c r="AL61" s="49">
        <f t="shared" si="8"/>
        <v>12.120759703392554</v>
      </c>
      <c r="AM61" s="50">
        <f t="shared" si="8"/>
        <v>0.26405850115272544</v>
      </c>
      <c r="AN61" s="55">
        <f t="shared" si="7"/>
        <v>-0.54007786244373002</v>
      </c>
      <c r="AO61" s="56">
        <f t="shared" si="7"/>
        <v>-0.53483811310323681</v>
      </c>
      <c r="AP61" s="57">
        <f t="shared" si="7"/>
        <v>-0.5208293088043523</v>
      </c>
      <c r="AQ61" s="58">
        <f t="shared" si="7"/>
        <v>-1</v>
      </c>
      <c r="AR61" s="56">
        <f t="shared" si="7"/>
        <v>-0.54950992313185965</v>
      </c>
      <c r="AS61" s="57">
        <f t="shared" si="7"/>
        <v>-0.93173763386313846</v>
      </c>
      <c r="AT61" s="46"/>
    </row>
    <row r="62" spans="1:46" ht="24.75" customHeight="1" x14ac:dyDescent="0.3">
      <c r="A62" s="45" t="s">
        <v>92</v>
      </c>
      <c r="B62" s="138" t="s">
        <v>93</v>
      </c>
      <c r="C62" s="139" t="s">
        <v>41</v>
      </c>
      <c r="D62" s="48">
        <f t="shared" si="24"/>
        <v>222</v>
      </c>
      <c r="E62" s="49">
        <v>167</v>
      </c>
      <c r="F62" s="50">
        <v>32</v>
      </c>
      <c r="G62" s="48">
        <v>1</v>
      </c>
      <c r="H62" s="49">
        <v>19</v>
      </c>
      <c r="I62" s="51">
        <v>3</v>
      </c>
      <c r="J62" s="48">
        <v>60</v>
      </c>
      <c r="K62" s="49">
        <f>J62*K70/100</f>
        <v>45.323183065536135</v>
      </c>
      <c r="L62" s="50">
        <f>J62*L70/100</f>
        <v>8.6051943070832717</v>
      </c>
      <c r="M62" s="53">
        <f>J62*M70/100</f>
        <v>0.13451501993068782</v>
      </c>
      <c r="N62" s="49">
        <f>J62*N70/100</f>
        <v>5.1908140761338579</v>
      </c>
      <c r="O62" s="50">
        <f>J62*O70/100</f>
        <v>0.74629353131606468</v>
      </c>
      <c r="P62" s="52">
        <f>'[2]исполнение тар.сметы-правда '!$DA$49</f>
        <v>63.929934669999994</v>
      </c>
      <c r="Q62" s="49">
        <f>P62*Q70/100</f>
        <v>49.296813872082765</v>
      </c>
      <c r="R62" s="50">
        <f>P62*R70/100</f>
        <v>9.0530783545165878</v>
      </c>
      <c r="S62" s="53">
        <f>P62*S70/100</f>
        <v>0</v>
      </c>
      <c r="T62" s="49">
        <f>P62*T70/100</f>
        <v>5.4711826575176516</v>
      </c>
      <c r="U62" s="50">
        <f>P62*U70/100</f>
        <v>0.10885978588296748</v>
      </c>
      <c r="V62" s="52">
        <v>13</v>
      </c>
      <c r="W62" s="49">
        <f>V62*W70/100</f>
        <v>10.110295043221589</v>
      </c>
      <c r="X62" s="50">
        <f>V62*X70/100</f>
        <v>1.7465854349127519</v>
      </c>
      <c r="Y62" s="53">
        <f>V62*Y70/100</f>
        <v>0</v>
      </c>
      <c r="Z62" s="49">
        <f>V62*Z70/100</f>
        <v>1.1227134440999416</v>
      </c>
      <c r="AA62" s="50">
        <f>V62*AA70/100</f>
        <v>2.0406077765716905E-2</v>
      </c>
      <c r="AB62" s="50">
        <f t="shared" si="23"/>
        <v>-209</v>
      </c>
      <c r="AC62" s="49">
        <f t="shared" si="23"/>
        <v>-156.88970495677842</v>
      </c>
      <c r="AD62" s="51">
        <f t="shared" si="23"/>
        <v>-30.253414565087247</v>
      </c>
      <c r="AE62" s="53">
        <f t="shared" si="23"/>
        <v>-1</v>
      </c>
      <c r="AF62" s="49">
        <f t="shared" si="23"/>
        <v>-17.87728655590006</v>
      </c>
      <c r="AG62" s="50">
        <f t="shared" si="23"/>
        <v>-2.9795939222342831</v>
      </c>
      <c r="AH62" s="48">
        <f t="shared" si="8"/>
        <v>50.929934669999994</v>
      </c>
      <c r="AI62" s="49">
        <f t="shared" si="8"/>
        <v>39.186518828861175</v>
      </c>
      <c r="AJ62" s="50">
        <f t="shared" si="8"/>
        <v>7.3064929196038362</v>
      </c>
      <c r="AK62" s="53">
        <f t="shared" si="8"/>
        <v>0</v>
      </c>
      <c r="AL62" s="49">
        <f t="shared" si="8"/>
        <v>4.3484692134177099</v>
      </c>
      <c r="AM62" s="50">
        <f t="shared" si="8"/>
        <v>8.8453708117250576E-2</v>
      </c>
      <c r="AN62" s="55">
        <f t="shared" si="7"/>
        <v>-0.15116775550000006</v>
      </c>
      <c r="AO62" s="56">
        <f t="shared" si="7"/>
        <v>-0.13539790944959684</v>
      </c>
      <c r="AP62" s="57">
        <f t="shared" si="7"/>
        <v>-0.15092063480895757</v>
      </c>
      <c r="AQ62" s="58">
        <f t="shared" si="7"/>
        <v>-1</v>
      </c>
      <c r="AR62" s="56">
        <f t="shared" si="7"/>
        <v>-0.16227606120378146</v>
      </c>
      <c r="AS62" s="57">
        <f t="shared" si="7"/>
        <v>-0.88147598176113717</v>
      </c>
      <c r="AT62" s="46"/>
    </row>
    <row r="63" spans="1:46" ht="22.5" customHeight="1" x14ac:dyDescent="0.3">
      <c r="A63" s="175" t="s">
        <v>94</v>
      </c>
      <c r="B63" s="176" t="s">
        <v>95</v>
      </c>
      <c r="C63" s="123" t="s">
        <v>41</v>
      </c>
      <c r="D63" s="52">
        <f t="shared" si="24"/>
        <v>691</v>
      </c>
      <c r="E63" s="85">
        <v>522</v>
      </c>
      <c r="F63" s="86">
        <v>99</v>
      </c>
      <c r="G63" s="90">
        <v>2</v>
      </c>
      <c r="H63" s="91">
        <v>60</v>
      </c>
      <c r="I63" s="86">
        <v>8</v>
      </c>
      <c r="J63" s="52">
        <v>544</v>
      </c>
      <c r="K63" s="177">
        <f>J63*K70/100</f>
        <v>410.9301931275275</v>
      </c>
      <c r="L63" s="178">
        <f>J63*L70/100</f>
        <v>78.02042838422166</v>
      </c>
      <c r="M63" s="147">
        <f>J63*M70/100</f>
        <v>1.2196028473715694</v>
      </c>
      <c r="N63" s="177">
        <f>J63*N70/100</f>
        <v>47.063380956946979</v>
      </c>
      <c r="O63" s="178">
        <f>J63*O70/100</f>
        <v>6.7663946839323206</v>
      </c>
      <c r="P63" s="184">
        <f>'[2]исполнение тар.сметы-правда '!$DA$50</f>
        <v>544.04999999999995</v>
      </c>
      <c r="Q63" s="177">
        <f>P63*Q70/100</f>
        <v>419.52071006404844</v>
      </c>
      <c r="R63" s="178">
        <f>P63*R70/100</f>
        <v>77.042582699306692</v>
      </c>
      <c r="S63" s="147">
        <f>P63*S70/100</f>
        <v>0</v>
      </c>
      <c r="T63" s="177">
        <f>P63*T70/100</f>
        <v>46.560299806145238</v>
      </c>
      <c r="U63" s="178">
        <f>P63*U70/100</f>
        <v>0.92640743049938834</v>
      </c>
      <c r="V63" s="184">
        <v>544</v>
      </c>
      <c r="W63" s="177">
        <f>V63*W70/100</f>
        <v>423.0769618086573</v>
      </c>
      <c r="X63" s="178">
        <f>V63*X70/100</f>
        <v>73.087882814810541</v>
      </c>
      <c r="Y63" s="147">
        <f>V63*Y70/100</f>
        <v>0</v>
      </c>
      <c r="Z63" s="177">
        <f>V63*Z70/100</f>
        <v>46.981239506951404</v>
      </c>
      <c r="AA63" s="178">
        <f>V63*AA70/100</f>
        <v>0.85391586958076882</v>
      </c>
      <c r="AB63" s="178">
        <f t="shared" si="23"/>
        <v>-147</v>
      </c>
      <c r="AC63" s="177">
        <f t="shared" si="23"/>
        <v>-98.923038191342698</v>
      </c>
      <c r="AD63" s="178">
        <f t="shared" si="23"/>
        <v>-25.912117185189459</v>
      </c>
      <c r="AE63" s="147">
        <f t="shared" si="23"/>
        <v>-2</v>
      </c>
      <c r="AF63" s="177">
        <f t="shared" si="23"/>
        <v>-13.018760493048596</v>
      </c>
      <c r="AG63" s="178">
        <f t="shared" si="23"/>
        <v>-7.1460841304192311</v>
      </c>
      <c r="AH63" s="52">
        <f t="shared" si="8"/>
        <v>4.9999999999954525E-2</v>
      </c>
      <c r="AI63" s="177">
        <f t="shared" si="8"/>
        <v>-3.5562517446088577</v>
      </c>
      <c r="AJ63" s="178">
        <f t="shared" si="8"/>
        <v>3.9546998844961507</v>
      </c>
      <c r="AK63" s="147">
        <f t="shared" si="8"/>
        <v>0</v>
      </c>
      <c r="AL63" s="177">
        <f t="shared" si="8"/>
        <v>-0.42093970080616572</v>
      </c>
      <c r="AM63" s="178">
        <f t="shared" si="8"/>
        <v>7.2491560918619524E-2</v>
      </c>
      <c r="AN63" s="185">
        <f t="shared" si="7"/>
        <v>-0.9999080882352942</v>
      </c>
      <c r="AO63" s="181">
        <f t="shared" si="7"/>
        <v>-1.0086541505201718</v>
      </c>
      <c r="AP63" s="182">
        <f t="shared" si="7"/>
        <v>-0.94931199473783046</v>
      </c>
      <c r="AQ63" s="154">
        <f t="shared" si="7"/>
        <v>-1</v>
      </c>
      <c r="AR63" s="181">
        <f t="shared" si="7"/>
        <v>-1.0089441024475321</v>
      </c>
      <c r="AS63" s="182">
        <f t="shared" si="7"/>
        <v>-0.98928653081813867</v>
      </c>
      <c r="AT63" s="46"/>
    </row>
    <row r="64" spans="1:46" ht="23.25" customHeight="1" x14ac:dyDescent="0.3">
      <c r="A64" s="186" t="s">
        <v>96</v>
      </c>
      <c r="B64" s="136" t="s">
        <v>97</v>
      </c>
      <c r="C64" s="137" t="s">
        <v>41</v>
      </c>
      <c r="D64" s="63">
        <f t="shared" ref="D64:AA64" si="25">D30+D22</f>
        <v>7766140.9900000002</v>
      </c>
      <c r="E64" s="64">
        <f t="shared" si="25"/>
        <v>5700672.4900000002</v>
      </c>
      <c r="F64" s="65">
        <f t="shared" si="25"/>
        <v>1083653.5</v>
      </c>
      <c r="G64" s="63">
        <f t="shared" si="25"/>
        <v>42041</v>
      </c>
      <c r="H64" s="64">
        <f t="shared" si="25"/>
        <v>901665</v>
      </c>
      <c r="I64" s="69">
        <f t="shared" si="25"/>
        <v>38109</v>
      </c>
      <c r="J64" s="63">
        <f t="shared" si="25"/>
        <v>7766140.9900000002</v>
      </c>
      <c r="K64" s="64">
        <f t="shared" si="25"/>
        <v>5700684.1998863518</v>
      </c>
      <c r="L64" s="65">
        <f t="shared" si="25"/>
        <v>1083665.1660068764</v>
      </c>
      <c r="M64" s="63">
        <f t="shared" si="25"/>
        <v>42021.271591578428</v>
      </c>
      <c r="N64" s="64">
        <f t="shared" si="25"/>
        <v>901649.41581167898</v>
      </c>
      <c r="O64" s="69">
        <f t="shared" si="25"/>
        <v>38120.936703514468</v>
      </c>
      <c r="P64" s="66">
        <f t="shared" si="25"/>
        <v>7631850.5470978655</v>
      </c>
      <c r="Q64" s="64">
        <f t="shared" si="25"/>
        <v>5748636.8979564793</v>
      </c>
      <c r="R64" s="65">
        <f t="shared" si="25"/>
        <v>1003129.6934716653</v>
      </c>
      <c r="S64" s="67">
        <f t="shared" si="25"/>
        <v>0</v>
      </c>
      <c r="T64" s="64">
        <f t="shared" si="25"/>
        <v>874902.8378184113</v>
      </c>
      <c r="U64" s="65">
        <f t="shared" si="25"/>
        <v>5181.1178513089171</v>
      </c>
      <c r="V64" s="66">
        <f t="shared" si="25"/>
        <v>4440519.8243187806</v>
      </c>
      <c r="W64" s="64">
        <f t="shared" si="25"/>
        <v>3380176.7944532307</v>
      </c>
      <c r="X64" s="65">
        <f t="shared" si="25"/>
        <v>539341.27574554994</v>
      </c>
      <c r="Y64" s="67">
        <f t="shared" si="25"/>
        <v>0</v>
      </c>
      <c r="Z64" s="64">
        <f t="shared" si="25"/>
        <v>518212.89140000002</v>
      </c>
      <c r="AA64" s="65">
        <f t="shared" si="25"/>
        <v>2788.8627200000001</v>
      </c>
      <c r="AB64" s="65">
        <f t="shared" si="23"/>
        <v>-3325621.1656812197</v>
      </c>
      <c r="AC64" s="64">
        <f t="shared" si="23"/>
        <v>-2320495.6955467695</v>
      </c>
      <c r="AD64" s="69">
        <f t="shared" si="23"/>
        <v>-544312.22425445006</v>
      </c>
      <c r="AE64" s="67">
        <f t="shared" si="23"/>
        <v>-42041</v>
      </c>
      <c r="AF64" s="64">
        <f t="shared" si="23"/>
        <v>-383452.10859999998</v>
      </c>
      <c r="AG64" s="69">
        <f t="shared" si="23"/>
        <v>-35320.137280000003</v>
      </c>
      <c r="AH64" s="63">
        <f t="shared" ref="AH64:AM64" si="26">AH30+AH22</f>
        <v>3191330.7227790849</v>
      </c>
      <c r="AI64" s="64">
        <f t="shared" si="26"/>
        <v>2368460.1035032491</v>
      </c>
      <c r="AJ64" s="65">
        <f t="shared" si="26"/>
        <v>463788.41772611527</v>
      </c>
      <c r="AK64" s="63">
        <f t="shared" si="26"/>
        <v>0</v>
      </c>
      <c r="AL64" s="64">
        <f t="shared" si="26"/>
        <v>356689.94641841127</v>
      </c>
      <c r="AM64" s="69">
        <f t="shared" si="26"/>
        <v>2392.2551313089175</v>
      </c>
      <c r="AN64" s="70">
        <f t="shared" si="7"/>
        <v>-0.58907123539369521</v>
      </c>
      <c r="AO64" s="71">
        <f t="shared" si="7"/>
        <v>-0.58453055449897284</v>
      </c>
      <c r="AP64" s="72">
        <f t="shared" si="7"/>
        <v>-0.57201870810787669</v>
      </c>
      <c r="AQ64" s="73">
        <f t="shared" si="7"/>
        <v>-1</v>
      </c>
      <c r="AR64" s="71">
        <f t="shared" si="7"/>
        <v>-0.60440284198785466</v>
      </c>
      <c r="AS64" s="72">
        <f t="shared" si="7"/>
        <v>-0.93724563617324841</v>
      </c>
      <c r="AT64" s="46"/>
    </row>
    <row r="65" spans="1:46" x14ac:dyDescent="0.3">
      <c r="A65" s="186" t="s">
        <v>98</v>
      </c>
      <c r="B65" s="136" t="s">
        <v>99</v>
      </c>
      <c r="C65" s="137" t="s">
        <v>41</v>
      </c>
      <c r="D65" s="63">
        <v>0</v>
      </c>
      <c r="E65" s="64">
        <v>0</v>
      </c>
      <c r="F65" s="65">
        <v>0</v>
      </c>
      <c r="G65" s="63">
        <v>0</v>
      </c>
      <c r="H65" s="64">
        <v>0</v>
      </c>
      <c r="I65" s="69">
        <v>0</v>
      </c>
      <c r="J65" s="63">
        <v>0</v>
      </c>
      <c r="K65" s="64">
        <v>0</v>
      </c>
      <c r="L65" s="65">
        <v>0</v>
      </c>
      <c r="M65" s="63">
        <v>0</v>
      </c>
      <c r="N65" s="64">
        <v>0</v>
      </c>
      <c r="O65" s="69">
        <v>0</v>
      </c>
      <c r="P65" s="66">
        <f>P67-P64</f>
        <v>-529852.83869392518</v>
      </c>
      <c r="Q65" s="64">
        <f>P65*Q70/100</f>
        <v>-408573.18099131924</v>
      </c>
      <c r="R65" s="65">
        <f>P65*R70/100</f>
        <v>-75032.131501772164</v>
      </c>
      <c r="S65" s="67">
        <f>P65*S70/100</f>
        <v>0</v>
      </c>
      <c r="T65" s="187">
        <f>P65*T70/100</f>
        <v>-45345.293672872474</v>
      </c>
      <c r="U65" s="69">
        <f>P65*U70/100</f>
        <v>-902.23252796111774</v>
      </c>
      <c r="V65" s="66">
        <f>V67-V64</f>
        <v>-274306.1384271807</v>
      </c>
      <c r="W65" s="64">
        <f>V65*W70/100</f>
        <v>-213331.99935889081</v>
      </c>
      <c r="X65" s="65">
        <f>V65*X70/100</f>
        <v>-36853.777391082687</v>
      </c>
      <c r="Y65" s="67">
        <f>V65*Y70/100</f>
        <v>0</v>
      </c>
      <c r="Z65" s="187">
        <f>V65*Z70/100</f>
        <v>-23689.783800871955</v>
      </c>
      <c r="AA65" s="69">
        <f>V65*AA70/100</f>
        <v>-430.57787633527346</v>
      </c>
      <c r="AB65" s="65">
        <f t="shared" si="23"/>
        <v>-274306.1384271807</v>
      </c>
      <c r="AC65" s="64">
        <f t="shared" si="23"/>
        <v>-213331.99935889081</v>
      </c>
      <c r="AD65" s="69">
        <f t="shared" si="23"/>
        <v>-36853.777391082687</v>
      </c>
      <c r="AE65" s="67">
        <f t="shared" si="23"/>
        <v>0</v>
      </c>
      <c r="AF65" s="64">
        <f t="shared" si="23"/>
        <v>-23689.783800871955</v>
      </c>
      <c r="AG65" s="69">
        <f t="shared" si="23"/>
        <v>-430.57787633527346</v>
      </c>
      <c r="AH65" s="63">
        <f t="shared" si="8"/>
        <v>-255546.70026674448</v>
      </c>
      <c r="AI65" s="64">
        <f t="shared" si="8"/>
        <v>-195241.18163242843</v>
      </c>
      <c r="AJ65" s="65">
        <f t="shared" si="8"/>
        <v>-38178.354110689477</v>
      </c>
      <c r="AK65" s="63">
        <f t="shared" si="8"/>
        <v>0</v>
      </c>
      <c r="AL65" s="64">
        <f t="shared" si="8"/>
        <v>-21655.509872000519</v>
      </c>
      <c r="AM65" s="69">
        <f t="shared" si="8"/>
        <v>-471.65465162584428</v>
      </c>
      <c r="AN65" s="70"/>
      <c r="AO65" s="71"/>
      <c r="AP65" s="72"/>
      <c r="AQ65" s="73"/>
      <c r="AR65" s="188"/>
      <c r="AS65" s="160"/>
      <c r="AT65" s="46"/>
    </row>
    <row r="66" spans="1:46" ht="38.25" customHeight="1" x14ac:dyDescent="0.3">
      <c r="A66" s="186" t="s">
        <v>100</v>
      </c>
      <c r="B66" s="189" t="s">
        <v>101</v>
      </c>
      <c r="C66" s="137" t="s">
        <v>41</v>
      </c>
      <c r="D66" s="190">
        <f>E66+F66+G66+H66+I66</f>
        <v>41254</v>
      </c>
      <c r="E66" s="191">
        <v>31163</v>
      </c>
      <c r="F66" s="192">
        <v>5917</v>
      </c>
      <c r="G66" s="190">
        <v>92</v>
      </c>
      <c r="H66" s="191">
        <v>3569</v>
      </c>
      <c r="I66" s="192">
        <v>513</v>
      </c>
      <c r="J66" s="190">
        <f>K66+L66+M66+N66+O66</f>
        <v>41254</v>
      </c>
      <c r="K66" s="191">
        <v>31163</v>
      </c>
      <c r="L66" s="192">
        <v>5917</v>
      </c>
      <c r="M66" s="190">
        <v>92</v>
      </c>
      <c r="N66" s="191">
        <v>3569</v>
      </c>
      <c r="O66" s="192">
        <v>513</v>
      </c>
      <c r="P66" s="193">
        <f>[3]ОС!$E$19/1000</f>
        <v>41300.632521719999</v>
      </c>
      <c r="Q66" s="85">
        <f>P66*Q70/100</f>
        <v>31847.202796813363</v>
      </c>
      <c r="R66" s="86">
        <f>P66*R70/100</f>
        <v>5848.5569278343701</v>
      </c>
      <c r="S66" s="90">
        <f>P66*S70/100</f>
        <v>0</v>
      </c>
      <c r="T66" s="91">
        <f>P66*T70/100</f>
        <v>3534.5461490574685</v>
      </c>
      <c r="U66" s="87">
        <f>P66*U70/100</f>
        <v>70.326648014789257</v>
      </c>
      <c r="V66" s="193">
        <v>38806</v>
      </c>
      <c r="W66" s="85">
        <f>V66*W70/100</f>
        <v>30180.00841901977</v>
      </c>
      <c r="X66" s="86">
        <f>V66*X70/100</f>
        <v>5213.691875940327</v>
      </c>
      <c r="Y66" s="90">
        <f>V66*Y70/100</f>
        <v>0</v>
      </c>
      <c r="Z66" s="91">
        <f>V66*Z70/100</f>
        <v>3351.3859932109485</v>
      </c>
      <c r="AA66" s="87">
        <f>V66*AA70/100</f>
        <v>60.913711828954632</v>
      </c>
      <c r="AB66" s="65"/>
      <c r="AC66" s="64"/>
      <c r="AD66" s="69"/>
      <c r="AE66" s="67"/>
      <c r="AF66" s="64"/>
      <c r="AG66" s="69"/>
      <c r="AH66" s="190">
        <f t="shared" si="8"/>
        <v>2494.6325217199992</v>
      </c>
      <c r="AI66" s="191">
        <f t="shared" si="8"/>
        <v>1667.1943777935921</v>
      </c>
      <c r="AJ66" s="192">
        <f t="shared" si="8"/>
        <v>634.86505189404306</v>
      </c>
      <c r="AK66" s="190">
        <f t="shared" si="8"/>
        <v>0</v>
      </c>
      <c r="AL66" s="191">
        <f t="shared" si="8"/>
        <v>183.16015584651996</v>
      </c>
      <c r="AM66" s="192">
        <f t="shared" si="8"/>
        <v>9.4129361858346243</v>
      </c>
      <c r="AN66" s="194">
        <f t="shared" si="7"/>
        <v>-0.93952992384447576</v>
      </c>
      <c r="AO66" s="195">
        <f t="shared" si="7"/>
        <v>-0.94650083824427711</v>
      </c>
      <c r="AP66" s="196">
        <f t="shared" si="7"/>
        <v>-0.89270490926245682</v>
      </c>
      <c r="AQ66" s="197">
        <f t="shared" si="7"/>
        <v>-1</v>
      </c>
      <c r="AR66" s="198">
        <f t="shared" si="7"/>
        <v>-0.94868025893905294</v>
      </c>
      <c r="AS66" s="199">
        <f t="shared" si="7"/>
        <v>-0.98165119651884092</v>
      </c>
      <c r="AT66" s="46"/>
    </row>
    <row r="67" spans="1:46" ht="25.5" customHeight="1" thickBot="1" x14ac:dyDescent="0.35">
      <c r="A67" s="186" t="s">
        <v>102</v>
      </c>
      <c r="B67" s="200" t="s">
        <v>103</v>
      </c>
      <c r="C67" s="201" t="s">
        <v>41</v>
      </c>
      <c r="D67" s="202">
        <f t="shared" ref="D67:O67" si="27">D65+D64</f>
        <v>7766140.9900000002</v>
      </c>
      <c r="E67" s="203">
        <f>E65+E64</f>
        <v>5700672.4900000002</v>
      </c>
      <c r="F67" s="204">
        <f t="shared" si="27"/>
        <v>1083653.5</v>
      </c>
      <c r="G67" s="202">
        <f t="shared" si="27"/>
        <v>42041</v>
      </c>
      <c r="H67" s="203">
        <f t="shared" si="27"/>
        <v>901665</v>
      </c>
      <c r="I67" s="204">
        <f t="shared" si="27"/>
        <v>38109</v>
      </c>
      <c r="J67" s="202">
        <f t="shared" si="27"/>
        <v>7766140.9900000002</v>
      </c>
      <c r="K67" s="203">
        <f t="shared" si="27"/>
        <v>5700684.1998863518</v>
      </c>
      <c r="L67" s="204">
        <f t="shared" si="27"/>
        <v>1083665.1660068764</v>
      </c>
      <c r="M67" s="202">
        <f t="shared" si="27"/>
        <v>42021.271591578428</v>
      </c>
      <c r="N67" s="203">
        <f t="shared" si="27"/>
        <v>901649.41581167898</v>
      </c>
      <c r="O67" s="204">
        <f t="shared" si="27"/>
        <v>38120.936703514468</v>
      </c>
      <c r="P67" s="205">
        <f>SUM(Q67:U67)</f>
        <v>7101997.7084039403</v>
      </c>
      <c r="Q67" s="203">
        <f>'[1]г.Павлодар продолж. '!$AA$1305+'[1]г.Павлодар продолж. '!$AA$1407+'[1]г.Павлодар продолж. '!$AA$1554</f>
        <v>5408543.2820395902</v>
      </c>
      <c r="R67" s="204">
        <f>'[1]г.Павлодар продолж. '!$AA$1356+'[1]г.Павлодар продолж. '!$AA$1488+'[1]г.Павлодар продолж. '!$AA$1626</f>
        <v>817971.92201435007</v>
      </c>
      <c r="S67" s="206">
        <f>'[1]г.Павлодар продолж. '!$AA$828</f>
        <v>0</v>
      </c>
      <c r="T67" s="203">
        <f>'[1]г.Павлодар продолж. '!$AA$1272</f>
        <v>870391.41207999992</v>
      </c>
      <c r="U67" s="204">
        <f>'[1]г.Павлодар продолж. '!$AA$1275</f>
        <v>5091.0922699999992</v>
      </c>
      <c r="V67" s="205">
        <f>SUM(W67:AA67)</f>
        <v>4166213.6858915999</v>
      </c>
      <c r="W67" s="203">
        <f>[1]г.Павлодар1!$DV$1305+[1]г.Павлодар1!$DV$1407+[1]г.Павлодар1!$DV$1554</f>
        <v>3189396.8811267</v>
      </c>
      <c r="X67" s="204">
        <f>[1]г.Павлодар1!$DV$1356+[1]г.Павлодар1!$DV$1488+[1]г.Павлодар1!$DV$1626</f>
        <v>457391.51356490009</v>
      </c>
      <c r="Y67" s="206">
        <f>[1]г.Павлодар1!$DV$828</f>
        <v>0</v>
      </c>
      <c r="Z67" s="203">
        <f>[1]г.Павлодар1!$DV$1272</f>
        <v>516664.65312000003</v>
      </c>
      <c r="AA67" s="204">
        <f>[1]г.Павлодар1!$DV$1275</f>
        <v>2760.6380800000002</v>
      </c>
      <c r="AB67" s="65">
        <f t="shared" ref="AB67:AG69" si="28">V67-D67</f>
        <v>-3599927.3041084004</v>
      </c>
      <c r="AC67" s="64">
        <f t="shared" si="28"/>
        <v>-2511275.6088733003</v>
      </c>
      <c r="AD67" s="69">
        <f t="shared" si="28"/>
        <v>-626261.98643509997</v>
      </c>
      <c r="AE67" s="67">
        <f t="shared" si="28"/>
        <v>-42041</v>
      </c>
      <c r="AF67" s="64">
        <f t="shared" si="28"/>
        <v>-385000.34687999997</v>
      </c>
      <c r="AG67" s="69">
        <f t="shared" si="28"/>
        <v>-35348.361920000003</v>
      </c>
      <c r="AH67" s="202">
        <f t="shared" ref="AH67:AM67" si="29">AH65+AH64</f>
        <v>2935784.0225123405</v>
      </c>
      <c r="AI67" s="203">
        <f t="shared" si="29"/>
        <v>2173218.9218708207</v>
      </c>
      <c r="AJ67" s="204">
        <f t="shared" si="29"/>
        <v>425610.06361542578</v>
      </c>
      <c r="AK67" s="202">
        <f t="shared" si="29"/>
        <v>0</v>
      </c>
      <c r="AL67" s="203">
        <f t="shared" si="29"/>
        <v>335034.43654641078</v>
      </c>
      <c r="AM67" s="204">
        <f t="shared" si="29"/>
        <v>1920.6004796830732</v>
      </c>
      <c r="AN67" s="207">
        <f t="shared" si="7"/>
        <v>-0.62197647115954036</v>
      </c>
      <c r="AO67" s="208">
        <f t="shared" si="7"/>
        <v>-0.618779282333488</v>
      </c>
      <c r="AP67" s="209">
        <f t="shared" si="7"/>
        <v>-0.60724947431527476</v>
      </c>
      <c r="AQ67" s="210">
        <f t="shared" si="7"/>
        <v>-1</v>
      </c>
      <c r="AR67" s="208">
        <f t="shared" si="7"/>
        <v>-0.62842050283500983</v>
      </c>
      <c r="AS67" s="209">
        <f t="shared" si="7"/>
        <v>-0.94961822437311705</v>
      </c>
      <c r="AT67" s="46"/>
    </row>
    <row r="68" spans="1:46" ht="39" customHeight="1" thickBot="1" x14ac:dyDescent="0.35">
      <c r="A68" s="211" t="s">
        <v>104</v>
      </c>
      <c r="B68" s="212" t="s">
        <v>105</v>
      </c>
      <c r="C68" s="213" t="s">
        <v>106</v>
      </c>
      <c r="D68" s="214">
        <f>SUM(E68:I68)</f>
        <v>2628.1079999999997</v>
      </c>
      <c r="E68" s="215">
        <f>1985.237</f>
        <v>1985.2370000000001</v>
      </c>
      <c r="F68" s="216">
        <f>376.923</f>
        <v>376.923</v>
      </c>
      <c r="G68" s="214">
        <f>5.892</f>
        <v>5.8920000000000003</v>
      </c>
      <c r="H68" s="215">
        <f>227.367</f>
        <v>227.36699999999999</v>
      </c>
      <c r="I68" s="216">
        <f>32.689</f>
        <v>32.689</v>
      </c>
      <c r="J68" s="214">
        <f>SUM(K68:O68)</f>
        <v>2628.1079999999997</v>
      </c>
      <c r="K68" s="215">
        <f>1985.237</f>
        <v>1985.2370000000001</v>
      </c>
      <c r="L68" s="216">
        <f>376.923</f>
        <v>376.923</v>
      </c>
      <c r="M68" s="214">
        <f>5.892</f>
        <v>5.8920000000000003</v>
      </c>
      <c r="N68" s="215">
        <f>227.367</f>
        <v>227.36699999999999</v>
      </c>
      <c r="O68" s="216">
        <f>32.689</f>
        <v>32.689</v>
      </c>
      <c r="P68" s="214">
        <f>Q68+R68+S68+T68+U68</f>
        <v>2564.6020010000002</v>
      </c>
      <c r="Q68" s="217">
        <f>'[1]г.Павлодар продолж. '!$AA$1303+'[1]г.Павлодар продолж. '!$AA$1405+'[1]г.Павлодар продолж. '!$AA$1552</f>
        <v>1977.5823039999998</v>
      </c>
      <c r="R68" s="218">
        <f>'[1]г.Павлодар продолж. '!$AA$1354+'[1]г.Павлодар продолж. '!$AA$1486+'[1]г.Павлодар продолж. '!$AA$1624</f>
        <v>363.17169699999994</v>
      </c>
      <c r="S68" s="219">
        <f>'[1]г.Павлодар продолж. '!$AA$826</f>
        <v>0</v>
      </c>
      <c r="T68" s="220">
        <f>'[1]г.Павлодар продолж. '!$AA$1270</f>
        <v>219.48100000000002</v>
      </c>
      <c r="U68" s="221">
        <f>'[1]г.Павлодар продолж. '!$AA$1273</f>
        <v>4.367</v>
      </c>
      <c r="V68" s="214">
        <f>W68+X68+Y68+Z68+AA68</f>
        <v>1508.5701600000002</v>
      </c>
      <c r="W68" s="217">
        <f>[1]г.Павлодар1!$DV$1303+[1]г.Павлодар1!$DV$1405+[1]г.Павлодар1!$DV$1552</f>
        <v>1173.2376470000002</v>
      </c>
      <c r="X68" s="218">
        <f>[1]г.Павлодар1!$DV$1354+[1]г.Павлодар1!$DV$1486+[1]г.Павлодар1!$DV$1624</f>
        <v>202.68051300000002</v>
      </c>
      <c r="Y68" s="219">
        <f>[1]г.Павлодар1!$DV$826</f>
        <v>0</v>
      </c>
      <c r="Z68" s="220">
        <f>[1]г.Павлодар1!$DV$1270</f>
        <v>130.28400000000002</v>
      </c>
      <c r="AA68" s="221">
        <f>[1]г.Павлодар1!$DV$1273</f>
        <v>2.3679999999999999</v>
      </c>
      <c r="AB68" s="222">
        <f t="shared" si="28"/>
        <v>-1119.5378399999995</v>
      </c>
      <c r="AC68" s="223">
        <f t="shared" si="28"/>
        <v>-811.99935299999993</v>
      </c>
      <c r="AD68" s="224">
        <f t="shared" si="28"/>
        <v>-174.24248699999998</v>
      </c>
      <c r="AE68" s="222">
        <f t="shared" si="28"/>
        <v>-5.8920000000000003</v>
      </c>
      <c r="AF68" s="225">
        <f t="shared" si="28"/>
        <v>-97.08299999999997</v>
      </c>
      <c r="AG68" s="226">
        <f t="shared" si="28"/>
        <v>-30.321000000000002</v>
      </c>
      <c r="AH68" s="214">
        <f t="shared" si="8"/>
        <v>1056.031841</v>
      </c>
      <c r="AI68" s="215">
        <f t="shared" si="8"/>
        <v>804.34465699999964</v>
      </c>
      <c r="AJ68" s="216">
        <f t="shared" si="8"/>
        <v>160.49118399999992</v>
      </c>
      <c r="AK68" s="214">
        <f t="shared" si="8"/>
        <v>0</v>
      </c>
      <c r="AL68" s="215">
        <f t="shared" si="8"/>
        <v>89.197000000000003</v>
      </c>
      <c r="AM68" s="216">
        <f t="shared" si="8"/>
        <v>1.9990000000000001</v>
      </c>
      <c r="AN68" s="227">
        <f t="shared" si="7"/>
        <v>-0.59817791316034197</v>
      </c>
      <c r="AO68" s="228">
        <f t="shared" si="7"/>
        <v>-0.59483696052410884</v>
      </c>
      <c r="AP68" s="229">
        <f t="shared" si="7"/>
        <v>-0.57420697596060755</v>
      </c>
      <c r="AQ68" s="230">
        <f t="shared" si="7"/>
        <v>-1</v>
      </c>
      <c r="AR68" s="231">
        <f t="shared" si="7"/>
        <v>-0.60769592772917791</v>
      </c>
      <c r="AS68" s="232">
        <f t="shared" si="7"/>
        <v>-0.93884793049649728</v>
      </c>
      <c r="AT68" s="46"/>
    </row>
    <row r="69" spans="1:46" ht="42" customHeight="1" thickBot="1" x14ac:dyDescent="0.35">
      <c r="A69" s="211" t="s">
        <v>107</v>
      </c>
      <c r="B69" s="212" t="s">
        <v>108</v>
      </c>
      <c r="C69" s="213" t="s">
        <v>109</v>
      </c>
      <c r="D69" s="233" t="e">
        <f>#REF!/D68</f>
        <v>#REF!</v>
      </c>
      <c r="E69" s="234">
        <f>E67/E68</f>
        <v>2871.5324618672735</v>
      </c>
      <c r="F69" s="235">
        <f>F67/F68</f>
        <v>2874.9996683672794</v>
      </c>
      <c r="G69" s="236">
        <f>G67/G68</f>
        <v>7135.2681602172433</v>
      </c>
      <c r="H69" s="234">
        <f>H67/H68</f>
        <v>3965.6810355064722</v>
      </c>
      <c r="I69" s="235">
        <f>I67/I68</f>
        <v>1165.8050108599223</v>
      </c>
      <c r="J69" s="233" t="e">
        <f>#REF!/J68</f>
        <v>#REF!</v>
      </c>
      <c r="K69" s="234">
        <f>K67/K68</f>
        <v>2871.5383603501</v>
      </c>
      <c r="L69" s="235">
        <f>L67/L68</f>
        <v>2875.0306190040842</v>
      </c>
      <c r="M69" s="236">
        <f>M67/M68</f>
        <v>7131.9198220601538</v>
      </c>
      <c r="N69" s="234">
        <f>N67/N68</f>
        <v>3965.6124935090802</v>
      </c>
      <c r="O69" s="235">
        <f>O67/O68</f>
        <v>1166.1701705012226</v>
      </c>
      <c r="P69" s="237"/>
      <c r="Q69" s="234">
        <f>Q67/Q68</f>
        <v>2734.9270223038925</v>
      </c>
      <c r="R69" s="235">
        <f>R67/R68</f>
        <v>2252.3008504551781</v>
      </c>
      <c r="S69" s="238">
        <v>0</v>
      </c>
      <c r="T69" s="239">
        <f>T67/T68</f>
        <v>3965.6799999999994</v>
      </c>
      <c r="U69" s="235">
        <f>U67/U68</f>
        <v>1165.8099999999997</v>
      </c>
      <c r="V69" s="240"/>
      <c r="W69" s="234">
        <f>W67/W68</f>
        <v>2718.4576707729016</v>
      </c>
      <c r="X69" s="235">
        <f>X67/X68</f>
        <v>2256.7118406933382</v>
      </c>
      <c r="Y69" s="238">
        <v>0</v>
      </c>
      <c r="Z69" s="239">
        <f>Z67/Z68</f>
        <v>3965.68</v>
      </c>
      <c r="AA69" s="235">
        <f>AA67/AA68</f>
        <v>1165.8100000000002</v>
      </c>
      <c r="AB69" s="219" t="e">
        <f t="shared" si="28"/>
        <v>#REF!</v>
      </c>
      <c r="AC69" s="217">
        <f t="shared" si="28"/>
        <v>-153.0747910943719</v>
      </c>
      <c r="AD69" s="221">
        <f t="shared" si="28"/>
        <v>-618.28782767394114</v>
      </c>
      <c r="AE69" s="219">
        <f t="shared" si="28"/>
        <v>-7135.2681602172433</v>
      </c>
      <c r="AF69" s="217">
        <f t="shared" si="28"/>
        <v>-1.0355064723626128E-3</v>
      </c>
      <c r="AG69" s="221">
        <f t="shared" si="28"/>
        <v>4.9891400778960815E-3</v>
      </c>
      <c r="AH69" s="233"/>
      <c r="AI69" s="234">
        <f>AI67/AI68</f>
        <v>2701.8503858487388</v>
      </c>
      <c r="AJ69" s="235">
        <f>AJ67/AJ68</f>
        <v>2651.9217629762516</v>
      </c>
      <c r="AK69" s="236"/>
      <c r="AL69" s="234">
        <f>AL67/AL68</f>
        <v>3756.1177679340199</v>
      </c>
      <c r="AM69" s="235">
        <f>AM67/AM68</f>
        <v>960.78063015661485</v>
      </c>
      <c r="AN69" s="227"/>
      <c r="AO69" s="228">
        <f t="shared" si="7"/>
        <v>-5.9093055083085377E-2</v>
      </c>
      <c r="AP69" s="229">
        <f t="shared" si="7"/>
        <v>-7.7602253886644879E-2</v>
      </c>
      <c r="AQ69" s="241">
        <f t="shared" si="7"/>
        <v>-1</v>
      </c>
      <c r="AR69" s="231">
        <f t="shared" si="7"/>
        <v>-5.2827835780213439E-2</v>
      </c>
      <c r="AS69" s="229">
        <f t="shared" si="7"/>
        <v>-0.17612312983132716</v>
      </c>
      <c r="AT69" s="46"/>
    </row>
    <row r="70" spans="1:46" s="4" customFormat="1" ht="19.5" hidden="1" customHeight="1" thickBot="1" x14ac:dyDescent="0.25">
      <c r="A70" s="242"/>
      <c r="B70" s="243" t="s">
        <v>110</v>
      </c>
      <c r="C70" s="244"/>
      <c r="D70" s="245">
        <f>E70+F70+G70+H70+I70</f>
        <v>100.00000000000001</v>
      </c>
      <c r="E70" s="246">
        <f>E68/D68*100</f>
        <v>75.538638442560213</v>
      </c>
      <c r="F70" s="247">
        <f>F68/D68*100</f>
        <v>14.341990511805452</v>
      </c>
      <c r="G70" s="248">
        <f>G68/D68*100</f>
        <v>0.22419169988447968</v>
      </c>
      <c r="H70" s="249">
        <f>H68/D68*100</f>
        <v>8.6513567935564293</v>
      </c>
      <c r="I70" s="247">
        <f>I68/D68*100</f>
        <v>1.2438225521934412</v>
      </c>
      <c r="J70" s="250">
        <f>SUM(K70:O70)</f>
        <v>100.00000000000001</v>
      </c>
      <c r="K70" s="251">
        <f>K68/J68*100</f>
        <v>75.538638442560213</v>
      </c>
      <c r="L70" s="252">
        <f>L68/J68*100</f>
        <v>14.341990511805452</v>
      </c>
      <c r="M70" s="253">
        <f>M68/J68*100</f>
        <v>0.22419169988447968</v>
      </c>
      <c r="N70" s="254">
        <f>N68/J68*100</f>
        <v>8.6513567935564293</v>
      </c>
      <c r="O70" s="252">
        <f>O68/J68*100</f>
        <v>1.2438225521934412</v>
      </c>
      <c r="P70" s="250">
        <f>SUM(Q70:U70)</f>
        <v>99.999999999999972</v>
      </c>
      <c r="Q70" s="251">
        <f>Q68/P68*100</f>
        <v>77.110690205688542</v>
      </c>
      <c r="R70" s="252">
        <f>R68/P68*100</f>
        <v>14.160937909991123</v>
      </c>
      <c r="S70" s="253">
        <f>S68/P68*100</f>
        <v>0</v>
      </c>
      <c r="T70" s="254">
        <f>T68/P68*100</f>
        <v>8.5580920514925545</v>
      </c>
      <c r="U70" s="252">
        <f>U68/P68*100</f>
        <v>0.17027983282775266</v>
      </c>
      <c r="V70" s="255">
        <f>SUM(W70:AA70)</f>
        <v>99.999999999999986</v>
      </c>
      <c r="W70" s="256">
        <f>W68/V68*100</f>
        <v>77.771500332473764</v>
      </c>
      <c r="X70" s="257">
        <f>X68/V68*100</f>
        <v>13.435272576251938</v>
      </c>
      <c r="Y70" s="258">
        <f>Y68/V68*100</f>
        <v>0</v>
      </c>
      <c r="Z70" s="259">
        <f>Z68/V68*100</f>
        <v>8.6362572623072431</v>
      </c>
      <c r="AA70" s="257">
        <f>AA68/V68*100</f>
        <v>0.15696982896705311</v>
      </c>
      <c r="AB70" s="260"/>
      <c r="AC70" s="261">
        <f>W70-E70</f>
        <v>2.2328618899135506</v>
      </c>
      <c r="AD70" s="262">
        <f>X70-F70</f>
        <v>-0.90671793555351421</v>
      </c>
      <c r="AE70" s="260">
        <f>Y70-G70</f>
        <v>-0.22419169988447968</v>
      </c>
      <c r="AF70" s="261">
        <f>Z70-H70</f>
        <v>-1.5099531249186171E-2</v>
      </c>
      <c r="AG70" s="262">
        <f>AA70-I70</f>
        <v>-1.086852723226388</v>
      </c>
      <c r="AH70" s="250">
        <f t="shared" si="8"/>
        <v>0</v>
      </c>
      <c r="AI70" s="251">
        <f t="shared" si="8"/>
        <v>-0.660810126785222</v>
      </c>
      <c r="AJ70" s="252">
        <f t="shared" si="8"/>
        <v>0.72566533373918496</v>
      </c>
      <c r="AK70" s="253">
        <f t="shared" si="8"/>
        <v>0</v>
      </c>
      <c r="AL70" s="254">
        <f t="shared" si="8"/>
        <v>-7.8165210814688635E-2</v>
      </c>
      <c r="AM70" s="252">
        <f t="shared" si="8"/>
        <v>1.3310003860699554E-2</v>
      </c>
      <c r="AN70" s="263">
        <f t="shared" si="7"/>
        <v>-1</v>
      </c>
      <c r="AO70" s="152">
        <f t="shared" si="7"/>
        <v>-1.0087479750814903</v>
      </c>
      <c r="AP70" s="153">
        <f t="shared" si="7"/>
        <v>-0.94940274621281739</v>
      </c>
      <c r="AQ70" s="264">
        <f t="shared" si="7"/>
        <v>-1</v>
      </c>
      <c r="AR70" s="155">
        <f t="shared" si="7"/>
        <v>-1.0090350233703118</v>
      </c>
      <c r="AS70" s="153">
        <f t="shared" si="7"/>
        <v>-0.98929911357755351</v>
      </c>
      <c r="AT70" s="265"/>
    </row>
    <row r="71" spans="1:46" ht="53.25" customHeight="1" thickBot="1" x14ac:dyDescent="0.35">
      <c r="A71" s="708" t="s">
        <v>111</v>
      </c>
      <c r="B71" s="266" t="s">
        <v>112</v>
      </c>
      <c r="C71" s="267" t="s">
        <v>106</v>
      </c>
      <c r="D71" s="268">
        <f>SUM(E71:F71)</f>
        <v>2362.16</v>
      </c>
      <c r="E71" s="269">
        <f>E73+E74+0.001+E75</f>
        <v>1985.2370000000001</v>
      </c>
      <c r="F71" s="270">
        <f>F73+F74-0.001+F75</f>
        <v>376.923</v>
      </c>
      <c r="G71" s="271"/>
      <c r="H71" s="272"/>
      <c r="I71" s="271"/>
      <c r="J71" s="268">
        <f>SUM(K71:L71)</f>
        <v>2362.16</v>
      </c>
      <c r="K71" s="269">
        <f>K73+K74+0.001+K75</f>
        <v>1985.2370000000001</v>
      </c>
      <c r="L71" s="270">
        <f>L73+L74-0.001+L75</f>
        <v>376.923</v>
      </c>
      <c r="M71" s="271"/>
      <c r="N71" s="272"/>
      <c r="O71" s="271"/>
      <c r="P71" s="269">
        <f>P73+P74</f>
        <v>2196.3743999999997</v>
      </c>
      <c r="Q71" s="273">
        <f>Q73+Q74</f>
        <v>1841.8628199999998</v>
      </c>
      <c r="R71" s="274">
        <f>R73+R74</f>
        <v>354.51157999999992</v>
      </c>
      <c r="S71" s="275"/>
      <c r="T71" s="276"/>
      <c r="U71" s="277"/>
      <c r="V71" s="269">
        <f>V73+V74</f>
        <v>1342.32124</v>
      </c>
      <c r="W71" s="273">
        <f>W73+W74</f>
        <v>1141.9132890000001</v>
      </c>
      <c r="X71" s="274">
        <f>X73+X74</f>
        <v>200.40795100000003</v>
      </c>
      <c r="Y71" s="278"/>
      <c r="Z71" s="279"/>
      <c r="AA71" s="280"/>
      <c r="AB71" s="281"/>
      <c r="AC71" s="282"/>
      <c r="AD71" s="257"/>
      <c r="AE71" s="282"/>
      <c r="AF71" s="258"/>
      <c r="AG71" s="257"/>
      <c r="AH71" s="268">
        <f>SUM(AI71:AJ71)</f>
        <v>964.83584099999985</v>
      </c>
      <c r="AI71" s="269">
        <f>AI73+AI74+0.001+AI75</f>
        <v>804.34565699999996</v>
      </c>
      <c r="AJ71" s="270">
        <f>AJ73+AJ74-0.001+AJ75</f>
        <v>160.49018399999989</v>
      </c>
      <c r="AK71" s="271"/>
      <c r="AL71" s="272"/>
      <c r="AM71" s="271"/>
      <c r="AN71" s="283">
        <f t="shared" si="7"/>
        <v>-0.59154509389711118</v>
      </c>
      <c r="AO71" s="284">
        <f t="shared" si="7"/>
        <v>-0.59483645680591291</v>
      </c>
      <c r="AP71" s="285">
        <f t="shared" si="7"/>
        <v>-0.5742096290223736</v>
      </c>
      <c r="AQ71" s="286"/>
      <c r="AR71" s="287"/>
      <c r="AS71" s="288"/>
      <c r="AT71" s="289"/>
    </row>
    <row r="72" spans="1:46" ht="14.25" customHeight="1" thickBot="1" x14ac:dyDescent="0.35">
      <c r="A72" s="709"/>
      <c r="B72" s="290" t="s">
        <v>39</v>
      </c>
      <c r="C72" s="291"/>
      <c r="D72" s="292"/>
      <c r="E72" s="293"/>
      <c r="F72" s="294"/>
      <c r="G72" s="295"/>
      <c r="H72" s="296"/>
      <c r="I72" s="295"/>
      <c r="J72" s="292"/>
      <c r="K72" s="293"/>
      <c r="L72" s="294"/>
      <c r="M72" s="295"/>
      <c r="N72" s="296"/>
      <c r="O72" s="295"/>
      <c r="P72" s="297"/>
      <c r="Q72" s="298"/>
      <c r="R72" s="299"/>
      <c r="S72" s="300"/>
      <c r="T72" s="301"/>
      <c r="U72" s="302"/>
      <c r="V72" s="303"/>
      <c r="W72" s="304"/>
      <c r="X72" s="305"/>
      <c r="Y72" s="306"/>
      <c r="Z72" s="307"/>
      <c r="AA72" s="308"/>
      <c r="AB72" s="309">
        <f>V72-D72</f>
        <v>0</v>
      </c>
      <c r="AC72" s="273">
        <f>W72-E72</f>
        <v>0</v>
      </c>
      <c r="AD72" s="310">
        <f>X72-F72</f>
        <v>0</v>
      </c>
      <c r="AE72" s="309"/>
      <c r="AF72" s="273"/>
      <c r="AG72" s="310"/>
      <c r="AH72" s="292"/>
      <c r="AI72" s="293"/>
      <c r="AJ72" s="294"/>
      <c r="AK72" s="295"/>
      <c r="AL72" s="296"/>
      <c r="AM72" s="295"/>
      <c r="AN72" s="311"/>
      <c r="AO72" s="116"/>
      <c r="AP72" s="117"/>
      <c r="AQ72" s="312"/>
      <c r="AR72" s="116"/>
      <c r="AS72" s="117"/>
      <c r="AT72" s="44"/>
    </row>
    <row r="73" spans="1:46" x14ac:dyDescent="0.3">
      <c r="A73" s="709"/>
      <c r="B73" s="313" t="s">
        <v>113</v>
      </c>
      <c r="C73" s="62" t="s">
        <v>41</v>
      </c>
      <c r="D73" s="314">
        <f>SUM(E73:F73)</f>
        <v>1457.9870000000001</v>
      </c>
      <c r="E73" s="315">
        <f>1125.606</f>
        <v>1125.606</v>
      </c>
      <c r="F73" s="316">
        <f>332.381</f>
        <v>332.38099999999997</v>
      </c>
      <c r="G73" s="317"/>
      <c r="H73" s="318"/>
      <c r="I73" s="317"/>
      <c r="J73" s="314">
        <f>SUM(K73:L73)</f>
        <v>1457.9870000000001</v>
      </c>
      <c r="K73" s="315">
        <f>1125.606</f>
        <v>1125.606</v>
      </c>
      <c r="L73" s="316">
        <f>332.381</f>
        <v>332.38099999999997</v>
      </c>
      <c r="M73" s="317"/>
      <c r="N73" s="318"/>
      <c r="O73" s="317"/>
      <c r="P73" s="319">
        <f>Q73+R73</f>
        <v>1462.3544619999998</v>
      </c>
      <c r="Q73" s="320">
        <f>'[1]г.Павлодар продолж. '!$AA$1303</f>
        <v>1136.340301</v>
      </c>
      <c r="R73" s="321">
        <f>'[1]г.Павлодар продолж. '!$AA$1354</f>
        <v>326.01416099999994</v>
      </c>
      <c r="S73" s="322"/>
      <c r="T73" s="323"/>
      <c r="U73" s="324"/>
      <c r="V73" s="319">
        <f>W73+X73</f>
        <v>825.88849500000003</v>
      </c>
      <c r="W73" s="320">
        <f>[1]г.Павлодар1!$DV$1303</f>
        <v>645.650305</v>
      </c>
      <c r="X73" s="321">
        <f>[1]г.Павлодар1!$DV$1354</f>
        <v>180.23819000000003</v>
      </c>
      <c r="Y73" s="325"/>
      <c r="Z73" s="326"/>
      <c r="AA73" s="327"/>
      <c r="AB73" s="328"/>
      <c r="AC73" s="329"/>
      <c r="AD73" s="330"/>
      <c r="AE73" s="328"/>
      <c r="AF73" s="329"/>
      <c r="AG73" s="330"/>
      <c r="AH73" s="314">
        <f t="shared" si="8"/>
        <v>636.46596699999975</v>
      </c>
      <c r="AI73" s="315">
        <f t="shared" si="8"/>
        <v>490.68999599999995</v>
      </c>
      <c r="AJ73" s="316">
        <f t="shared" si="8"/>
        <v>145.77597099999991</v>
      </c>
      <c r="AK73" s="317"/>
      <c r="AL73" s="318"/>
      <c r="AM73" s="317"/>
      <c r="AN73" s="331">
        <f t="shared" si="7"/>
        <v>-0.56346252264252028</v>
      </c>
      <c r="AO73" s="56">
        <f t="shared" si="7"/>
        <v>-0.5640659378148305</v>
      </c>
      <c r="AP73" s="57">
        <f t="shared" si="7"/>
        <v>-0.56141906125801433</v>
      </c>
      <c r="AQ73" s="88"/>
      <c r="AR73" s="56"/>
      <c r="AS73" s="57"/>
      <c r="AT73" s="46"/>
    </row>
    <row r="74" spans="1:46" ht="17.25" customHeight="1" x14ac:dyDescent="0.3">
      <c r="A74" s="709"/>
      <c r="B74" s="313" t="s">
        <v>114</v>
      </c>
      <c r="C74" s="62" t="s">
        <v>41</v>
      </c>
      <c r="D74" s="314">
        <f>SUM(E74:F74)</f>
        <v>581.904</v>
      </c>
      <c r="E74" s="315">
        <v>558.298</v>
      </c>
      <c r="F74" s="316">
        <v>23.606000000000002</v>
      </c>
      <c r="G74" s="317"/>
      <c r="H74" s="318"/>
      <c r="I74" s="317"/>
      <c r="J74" s="314">
        <f>SUM(K74:L74)</f>
        <v>581.904</v>
      </c>
      <c r="K74" s="315">
        <v>558.298</v>
      </c>
      <c r="L74" s="316">
        <v>23.606000000000002</v>
      </c>
      <c r="M74" s="317"/>
      <c r="N74" s="318"/>
      <c r="O74" s="317"/>
      <c r="P74" s="319">
        <f>Q74+R74</f>
        <v>734.01993800000002</v>
      </c>
      <c r="Q74" s="320">
        <f>'[1]г.Павлодар продолж. '!$AA$1405</f>
        <v>705.52251899999999</v>
      </c>
      <c r="R74" s="321">
        <f>'[1]г.Павлодар продолж. '!$AA$1486</f>
        <v>28.497418999999997</v>
      </c>
      <c r="S74" s="322"/>
      <c r="T74" s="323"/>
      <c r="U74" s="324"/>
      <c r="V74" s="319">
        <f>W74+X74</f>
        <v>516.43274499999995</v>
      </c>
      <c r="W74" s="320">
        <f>[1]г.Павлодар1!$DV$1405</f>
        <v>496.26298399999996</v>
      </c>
      <c r="X74" s="321">
        <f>[1]г.Павлодар1!$DV$1486</f>
        <v>20.169760999999998</v>
      </c>
      <c r="Y74" s="325"/>
      <c r="Z74" s="326"/>
      <c r="AA74" s="327"/>
      <c r="AB74" s="332">
        <f t="shared" ref="AB74:AG76" si="30">V74-D74</f>
        <v>-65.471255000000042</v>
      </c>
      <c r="AC74" s="320">
        <f t="shared" si="30"/>
        <v>-62.035016000000041</v>
      </c>
      <c r="AD74" s="333">
        <f t="shared" si="30"/>
        <v>-3.436239000000004</v>
      </c>
      <c r="AE74" s="332">
        <f t="shared" si="30"/>
        <v>0</v>
      </c>
      <c r="AF74" s="320">
        <f t="shared" si="30"/>
        <v>0</v>
      </c>
      <c r="AG74" s="333">
        <f t="shared" si="30"/>
        <v>0</v>
      </c>
      <c r="AH74" s="314">
        <f t="shared" si="8"/>
        <v>217.58719300000007</v>
      </c>
      <c r="AI74" s="315">
        <f t="shared" si="8"/>
        <v>209.25953500000003</v>
      </c>
      <c r="AJ74" s="316">
        <f t="shared" si="8"/>
        <v>8.3276579999999996</v>
      </c>
      <c r="AK74" s="317"/>
      <c r="AL74" s="318"/>
      <c r="AM74" s="317"/>
      <c r="AN74" s="331">
        <f t="shared" si="7"/>
        <v>-0.62607716564931659</v>
      </c>
      <c r="AO74" s="56">
        <f t="shared" si="7"/>
        <v>-0.62518308322795346</v>
      </c>
      <c r="AP74" s="57">
        <f t="shared" si="7"/>
        <v>-0.64722282470558334</v>
      </c>
      <c r="AQ74" s="88"/>
      <c r="AR74" s="56"/>
      <c r="AS74" s="57"/>
      <c r="AT74" s="46"/>
    </row>
    <row r="75" spans="1:46" ht="21.75" customHeight="1" thickBot="1" x14ac:dyDescent="0.35">
      <c r="A75" s="710"/>
      <c r="B75" s="334" t="s">
        <v>115</v>
      </c>
      <c r="C75" s="335" t="s">
        <v>41</v>
      </c>
      <c r="D75" s="336">
        <f>SUM(E75:F75)</f>
        <v>322.26900000000001</v>
      </c>
      <c r="E75" s="337">
        <v>301.33199999999999</v>
      </c>
      <c r="F75" s="338">
        <v>20.937000000000001</v>
      </c>
      <c r="G75" s="339"/>
      <c r="H75" s="340"/>
      <c r="I75" s="339"/>
      <c r="J75" s="336">
        <f>SUM(K75:L75)</f>
        <v>322.26900000000001</v>
      </c>
      <c r="K75" s="337">
        <v>301.33199999999999</v>
      </c>
      <c r="L75" s="338">
        <v>20.937000000000001</v>
      </c>
      <c r="M75" s="339"/>
      <c r="N75" s="340"/>
      <c r="O75" s="339"/>
      <c r="P75" s="341">
        <f>Q75+R75</f>
        <v>144.37960100000004</v>
      </c>
      <c r="Q75" s="342">
        <f>'[1]г.Павлодар продолж. '!$AA$1552</f>
        <v>135.71948400000002</v>
      </c>
      <c r="R75" s="343">
        <f>'[1]г.Павлодар продолж. '!$AA$1624</f>
        <v>8.6601170000000014</v>
      </c>
      <c r="S75" s="253"/>
      <c r="T75" s="251"/>
      <c r="U75" s="252"/>
      <c r="V75" s="341">
        <f>W75+X75</f>
        <v>33.596919999999997</v>
      </c>
      <c r="W75" s="342">
        <f>[1]г.Павлодар1!$DV$1552</f>
        <v>31.324358</v>
      </c>
      <c r="X75" s="343">
        <f>[1]г.Павлодар1!$DV$1624</f>
        <v>2.2725620000000002</v>
      </c>
      <c r="Y75" s="258"/>
      <c r="Z75" s="256"/>
      <c r="AA75" s="257"/>
      <c r="AB75" s="344">
        <f t="shared" si="30"/>
        <v>-288.67207999999999</v>
      </c>
      <c r="AC75" s="342">
        <f t="shared" si="30"/>
        <v>-270.00764199999998</v>
      </c>
      <c r="AD75" s="345">
        <f t="shared" si="30"/>
        <v>-18.664438000000001</v>
      </c>
      <c r="AE75" s="344">
        <f t="shared" si="30"/>
        <v>0</v>
      </c>
      <c r="AF75" s="342">
        <f t="shared" si="30"/>
        <v>0</v>
      </c>
      <c r="AG75" s="345">
        <f t="shared" si="30"/>
        <v>0</v>
      </c>
      <c r="AH75" s="336">
        <f t="shared" si="8"/>
        <v>110.78268100000004</v>
      </c>
      <c r="AI75" s="337">
        <f t="shared" si="8"/>
        <v>104.39512600000002</v>
      </c>
      <c r="AJ75" s="338">
        <f t="shared" si="8"/>
        <v>6.3875550000000008</v>
      </c>
      <c r="AK75" s="339"/>
      <c r="AL75" s="340"/>
      <c r="AM75" s="339"/>
      <c r="AN75" s="346">
        <f t="shared" si="7"/>
        <v>-0.65624158389420006</v>
      </c>
      <c r="AO75" s="152">
        <f t="shared" si="7"/>
        <v>-0.65355446484276469</v>
      </c>
      <c r="AP75" s="153">
        <f t="shared" si="7"/>
        <v>-0.69491546066771748</v>
      </c>
      <c r="AQ75" s="264"/>
      <c r="AR75" s="152"/>
      <c r="AS75" s="153"/>
      <c r="AT75" s="347"/>
    </row>
    <row r="76" spans="1:46" ht="27.75" customHeight="1" thickBot="1" x14ac:dyDescent="0.35">
      <c r="A76" s="708" t="s">
        <v>116</v>
      </c>
      <c r="B76" s="348" t="s">
        <v>108</v>
      </c>
      <c r="C76" s="711" t="s">
        <v>109</v>
      </c>
      <c r="D76" s="349"/>
      <c r="E76" s="350"/>
      <c r="F76" s="351"/>
      <c r="G76" s="352"/>
      <c r="H76" s="353"/>
      <c r="I76" s="354"/>
      <c r="J76" s="349"/>
      <c r="K76" s="350"/>
      <c r="L76" s="351"/>
      <c r="M76" s="352"/>
      <c r="N76" s="353"/>
      <c r="O76" s="354"/>
      <c r="P76" s="355"/>
      <c r="Q76" s="356"/>
      <c r="R76" s="357"/>
      <c r="S76" s="358"/>
      <c r="T76" s="356"/>
      <c r="U76" s="359"/>
      <c r="V76" s="360"/>
      <c r="W76" s="350"/>
      <c r="X76" s="351"/>
      <c r="Y76" s="352"/>
      <c r="Z76" s="350"/>
      <c r="AA76" s="361"/>
      <c r="AB76" s="362">
        <f t="shared" si="30"/>
        <v>0</v>
      </c>
      <c r="AC76" s="363">
        <f t="shared" si="30"/>
        <v>0</v>
      </c>
      <c r="AD76" s="364">
        <f t="shared" si="30"/>
        <v>0</v>
      </c>
      <c r="AE76" s="362">
        <f t="shared" si="30"/>
        <v>0</v>
      </c>
      <c r="AF76" s="363">
        <f t="shared" si="30"/>
        <v>0</v>
      </c>
      <c r="AG76" s="364">
        <f t="shared" si="30"/>
        <v>0</v>
      </c>
      <c r="AH76" s="349"/>
      <c r="AI76" s="350"/>
      <c r="AJ76" s="351"/>
      <c r="AK76" s="352"/>
      <c r="AL76" s="353"/>
      <c r="AM76" s="354"/>
      <c r="AN76" s="365"/>
      <c r="AO76" s="40"/>
      <c r="AP76" s="366"/>
      <c r="AQ76" s="42"/>
      <c r="AR76" s="40"/>
      <c r="AS76" s="41"/>
      <c r="AT76" s="714"/>
    </row>
    <row r="77" spans="1:46" ht="54.75" customHeight="1" x14ac:dyDescent="0.3">
      <c r="A77" s="709"/>
      <c r="B77" s="367" t="s">
        <v>117</v>
      </c>
      <c r="C77" s="712"/>
      <c r="D77" s="368"/>
      <c r="E77" s="369">
        <v>1492.3</v>
      </c>
      <c r="F77" s="370">
        <v>1075.3800000000001</v>
      </c>
      <c r="G77" s="371"/>
      <c r="H77" s="372"/>
      <c r="I77" s="373"/>
      <c r="J77" s="368"/>
      <c r="K77" s="369">
        <v>1492.3</v>
      </c>
      <c r="L77" s="370">
        <v>1075.3800000000001</v>
      </c>
      <c r="M77" s="371"/>
      <c r="N77" s="372"/>
      <c r="O77" s="373"/>
      <c r="P77" s="374"/>
      <c r="Q77" s="369">
        <v>1492.3</v>
      </c>
      <c r="R77" s="370">
        <v>1075.3800000000001</v>
      </c>
      <c r="S77" s="375"/>
      <c r="T77" s="376"/>
      <c r="U77" s="377"/>
      <c r="V77" s="378"/>
      <c r="W77" s="369">
        <v>1492.3</v>
      </c>
      <c r="X77" s="370">
        <v>1075.3800000000001</v>
      </c>
      <c r="Y77" s="379"/>
      <c r="Z77" s="380"/>
      <c r="AA77" s="381"/>
      <c r="AB77" s="328"/>
      <c r="AC77" s="329"/>
      <c r="AD77" s="330"/>
      <c r="AE77" s="352"/>
      <c r="AF77" s="350"/>
      <c r="AG77" s="351"/>
      <c r="AH77" s="368"/>
      <c r="AI77" s="369">
        <f>[4]г.Павлодар!$CY$26</f>
        <v>1356.6600412429311</v>
      </c>
      <c r="AJ77" s="370">
        <f>[4]г.Павлодар!$CY$200</f>
        <v>1075.3361086094149</v>
      </c>
      <c r="AK77" s="371"/>
      <c r="AL77" s="372"/>
      <c r="AM77" s="373"/>
      <c r="AN77" s="382"/>
      <c r="AO77" s="383">
        <f t="shared" ref="AO77:AP85" si="31">AI77/K77-1</f>
        <v>-9.0893224389914096E-2</v>
      </c>
      <c r="AP77" s="384">
        <f t="shared" si="31"/>
        <v>-4.0814772996777826E-5</v>
      </c>
      <c r="AQ77" s="385"/>
      <c r="AR77" s="386"/>
      <c r="AS77" s="387"/>
      <c r="AT77" s="715"/>
    </row>
    <row r="78" spans="1:46" ht="57" customHeight="1" x14ac:dyDescent="0.3">
      <c r="A78" s="709"/>
      <c r="B78" s="388" t="s">
        <v>118</v>
      </c>
      <c r="C78" s="712"/>
      <c r="D78" s="368"/>
      <c r="E78" s="369">
        <v>2549.98</v>
      </c>
      <c r="F78" s="370">
        <v>2234.3200000000002</v>
      </c>
      <c r="G78" s="371"/>
      <c r="H78" s="372"/>
      <c r="I78" s="373"/>
      <c r="J78" s="368"/>
      <c r="K78" s="369">
        <v>2549.98</v>
      </c>
      <c r="L78" s="370">
        <v>2234.3200000000002</v>
      </c>
      <c r="M78" s="371"/>
      <c r="N78" s="372"/>
      <c r="O78" s="373"/>
      <c r="P78" s="374"/>
      <c r="Q78" s="369">
        <v>2549.98</v>
      </c>
      <c r="R78" s="370">
        <v>2234.3200000000002</v>
      </c>
      <c r="S78" s="375"/>
      <c r="T78" s="376"/>
      <c r="U78" s="377"/>
      <c r="V78" s="378"/>
      <c r="W78" s="369">
        <v>2549.98</v>
      </c>
      <c r="X78" s="370">
        <v>2234.3200000000002</v>
      </c>
      <c r="Y78" s="379"/>
      <c r="Z78" s="380"/>
      <c r="AA78" s="381"/>
      <c r="AB78" s="389"/>
      <c r="AC78" s="326">
        <f t="shared" ref="AC78:AD85" si="32">W78-E78</f>
        <v>0</v>
      </c>
      <c r="AD78" s="390">
        <f t="shared" si="32"/>
        <v>0</v>
      </c>
      <c r="AE78" s="332"/>
      <c r="AF78" s="320"/>
      <c r="AG78" s="333"/>
      <c r="AH78" s="368"/>
      <c r="AI78" s="369">
        <f>[4]г.Павлодар!$CY$29</f>
        <v>2406.4804948398146</v>
      </c>
      <c r="AJ78" s="370">
        <f>[4]г.Павлодар!$CY$203</f>
        <v>2207.0881348068037</v>
      </c>
      <c r="AK78" s="371"/>
      <c r="AL78" s="372"/>
      <c r="AM78" s="373"/>
      <c r="AN78" s="382"/>
      <c r="AO78" s="383">
        <f t="shared" si="31"/>
        <v>-5.6274757119736396E-2</v>
      </c>
      <c r="AP78" s="384">
        <f t="shared" si="31"/>
        <v>-1.2187987930644018E-2</v>
      </c>
      <c r="AQ78" s="385"/>
      <c r="AR78" s="386"/>
      <c r="AS78" s="387"/>
      <c r="AT78" s="715"/>
    </row>
    <row r="79" spans="1:46" ht="92.25" customHeight="1" x14ac:dyDescent="0.3">
      <c r="A79" s="709"/>
      <c r="B79" s="388" t="s">
        <v>119</v>
      </c>
      <c r="C79" s="712"/>
      <c r="D79" s="368"/>
      <c r="E79" s="369">
        <v>2124.98</v>
      </c>
      <c r="F79" s="370">
        <v>2150.75</v>
      </c>
      <c r="G79" s="371"/>
      <c r="H79" s="372"/>
      <c r="I79" s="373"/>
      <c r="J79" s="368"/>
      <c r="K79" s="369">
        <v>2124.98</v>
      </c>
      <c r="L79" s="370">
        <v>2150.75</v>
      </c>
      <c r="M79" s="371"/>
      <c r="N79" s="372"/>
      <c r="O79" s="373"/>
      <c r="P79" s="374"/>
      <c r="Q79" s="369">
        <v>2124.98</v>
      </c>
      <c r="R79" s="370">
        <v>2150.75</v>
      </c>
      <c r="S79" s="375"/>
      <c r="T79" s="376"/>
      <c r="U79" s="377"/>
      <c r="V79" s="378"/>
      <c r="W79" s="369">
        <v>2124.98</v>
      </c>
      <c r="X79" s="370">
        <v>2150.75</v>
      </c>
      <c r="Y79" s="379"/>
      <c r="Z79" s="380"/>
      <c r="AA79" s="381"/>
      <c r="AB79" s="389"/>
      <c r="AC79" s="326">
        <f t="shared" si="32"/>
        <v>0</v>
      </c>
      <c r="AD79" s="390">
        <f t="shared" si="32"/>
        <v>0</v>
      </c>
      <c r="AE79" s="332"/>
      <c r="AF79" s="320"/>
      <c r="AG79" s="333"/>
      <c r="AH79" s="368"/>
      <c r="AI79" s="369">
        <f>[4]г.Павлодар!$CY$32</f>
        <v>2124.9799999999996</v>
      </c>
      <c r="AJ79" s="370">
        <f>[4]г.Павлодар!$CY$206</f>
        <v>2150.75</v>
      </c>
      <c r="AK79" s="371"/>
      <c r="AL79" s="372"/>
      <c r="AM79" s="373"/>
      <c r="AN79" s="382"/>
      <c r="AO79" s="383">
        <f t="shared" si="31"/>
        <v>0</v>
      </c>
      <c r="AP79" s="384">
        <f t="shared" si="31"/>
        <v>0</v>
      </c>
      <c r="AQ79" s="385"/>
      <c r="AR79" s="386"/>
      <c r="AS79" s="387"/>
      <c r="AT79" s="715"/>
    </row>
    <row r="80" spans="1:46" ht="47.25" customHeight="1" x14ac:dyDescent="0.3">
      <c r="A80" s="709"/>
      <c r="B80" s="388" t="s">
        <v>120</v>
      </c>
      <c r="C80" s="712"/>
      <c r="D80" s="368"/>
      <c r="E80" s="369">
        <v>3739.28</v>
      </c>
      <c r="F80" s="370">
        <v>3001.54</v>
      </c>
      <c r="G80" s="371"/>
      <c r="H80" s="372"/>
      <c r="I80" s="373"/>
      <c r="J80" s="368"/>
      <c r="K80" s="369">
        <v>3739.28</v>
      </c>
      <c r="L80" s="370">
        <v>3001.54</v>
      </c>
      <c r="M80" s="371"/>
      <c r="N80" s="372"/>
      <c r="O80" s="373"/>
      <c r="P80" s="374"/>
      <c r="Q80" s="369">
        <v>3739.28</v>
      </c>
      <c r="R80" s="370">
        <v>3001.54</v>
      </c>
      <c r="S80" s="375"/>
      <c r="T80" s="376"/>
      <c r="U80" s="377"/>
      <c r="V80" s="378"/>
      <c r="W80" s="369">
        <v>3739.28</v>
      </c>
      <c r="X80" s="370">
        <v>3001.54</v>
      </c>
      <c r="Y80" s="379"/>
      <c r="Z80" s="380"/>
      <c r="AA80" s="381"/>
      <c r="AB80" s="389"/>
      <c r="AC80" s="326">
        <f t="shared" si="32"/>
        <v>0</v>
      </c>
      <c r="AD80" s="390">
        <f t="shared" si="32"/>
        <v>0</v>
      </c>
      <c r="AE80" s="332"/>
      <c r="AF80" s="320"/>
      <c r="AG80" s="333"/>
      <c r="AH80" s="368"/>
      <c r="AI80" s="369">
        <f>[4]г.Павлодар!$CY$392</f>
        <v>3570.1557538423822</v>
      </c>
      <c r="AJ80" s="370">
        <f>[4]г.Павлодар!$CY$659</f>
        <v>2919.6331698275899</v>
      </c>
      <c r="AK80" s="371"/>
      <c r="AL80" s="372"/>
      <c r="AM80" s="373"/>
      <c r="AN80" s="382"/>
      <c r="AO80" s="383">
        <f t="shared" si="31"/>
        <v>-4.5229093878398463E-2</v>
      </c>
      <c r="AP80" s="384">
        <f t="shared" si="31"/>
        <v>-2.7288268746180289E-2</v>
      </c>
      <c r="AQ80" s="385"/>
      <c r="AR80" s="386"/>
      <c r="AS80" s="387"/>
      <c r="AT80" s="715"/>
    </row>
    <row r="81" spans="1:46" ht="47.25" customHeight="1" x14ac:dyDescent="0.3">
      <c r="A81" s="709"/>
      <c r="B81" s="388" t="s">
        <v>121</v>
      </c>
      <c r="C81" s="712"/>
      <c r="D81" s="368"/>
      <c r="E81" s="369">
        <v>6100.82</v>
      </c>
      <c r="F81" s="370">
        <v>6104.48</v>
      </c>
      <c r="G81" s="371"/>
      <c r="H81" s="372"/>
      <c r="I81" s="373"/>
      <c r="J81" s="368"/>
      <c r="K81" s="369">
        <v>6100.82</v>
      </c>
      <c r="L81" s="370">
        <v>6104.48</v>
      </c>
      <c r="M81" s="371"/>
      <c r="N81" s="372"/>
      <c r="O81" s="373"/>
      <c r="P81" s="374"/>
      <c r="Q81" s="369">
        <v>6100.82</v>
      </c>
      <c r="R81" s="370">
        <v>6104.48</v>
      </c>
      <c r="S81" s="375"/>
      <c r="T81" s="376"/>
      <c r="U81" s="377"/>
      <c r="V81" s="378"/>
      <c r="W81" s="369">
        <v>6100.82</v>
      </c>
      <c r="X81" s="370">
        <v>6104.48</v>
      </c>
      <c r="Y81" s="379"/>
      <c r="Z81" s="380"/>
      <c r="AA81" s="381"/>
      <c r="AB81" s="389"/>
      <c r="AC81" s="326">
        <f t="shared" si="32"/>
        <v>0</v>
      </c>
      <c r="AD81" s="390">
        <f t="shared" si="32"/>
        <v>0</v>
      </c>
      <c r="AE81" s="332"/>
      <c r="AF81" s="320"/>
      <c r="AG81" s="333"/>
      <c r="AH81" s="368"/>
      <c r="AI81" s="369">
        <f>[4]г.Павлодар!$CY$395</f>
        <v>6184.0269070844915</v>
      </c>
      <c r="AJ81" s="370">
        <f>[4]г.Павлодар!$CY$662</f>
        <v>6156.7655838591472</v>
      </c>
      <c r="AK81" s="371"/>
      <c r="AL81" s="372"/>
      <c r="AM81" s="373"/>
      <c r="AN81" s="382"/>
      <c r="AO81" s="383">
        <f t="shared" si="31"/>
        <v>1.3638643179849863E-2</v>
      </c>
      <c r="AP81" s="384">
        <f t="shared" si="31"/>
        <v>8.5651167436289199E-3</v>
      </c>
      <c r="AQ81" s="385"/>
      <c r="AR81" s="386"/>
      <c r="AS81" s="387"/>
      <c r="AT81" s="715"/>
    </row>
    <row r="82" spans="1:46" ht="94.5" customHeight="1" thickBot="1" x14ac:dyDescent="0.35">
      <c r="A82" s="709"/>
      <c r="B82" s="391" t="s">
        <v>122</v>
      </c>
      <c r="C82" s="712"/>
      <c r="D82" s="392"/>
      <c r="E82" s="393">
        <v>4067.21</v>
      </c>
      <c r="F82" s="394">
        <v>4069.65</v>
      </c>
      <c r="G82" s="395"/>
      <c r="H82" s="396"/>
      <c r="I82" s="397"/>
      <c r="J82" s="392"/>
      <c r="K82" s="393">
        <v>4067.21</v>
      </c>
      <c r="L82" s="394">
        <v>4069.65</v>
      </c>
      <c r="M82" s="395"/>
      <c r="N82" s="396"/>
      <c r="O82" s="397"/>
      <c r="P82" s="398"/>
      <c r="Q82" s="393">
        <v>4067.21</v>
      </c>
      <c r="R82" s="394">
        <v>4069.65</v>
      </c>
      <c r="S82" s="399"/>
      <c r="T82" s="400"/>
      <c r="U82" s="401"/>
      <c r="V82" s="402"/>
      <c r="W82" s="393">
        <v>4067.21</v>
      </c>
      <c r="X82" s="394">
        <v>4069.65</v>
      </c>
      <c r="Y82" s="403"/>
      <c r="Z82" s="404"/>
      <c r="AA82" s="405"/>
      <c r="AB82" s="389"/>
      <c r="AC82" s="326">
        <f t="shared" si="32"/>
        <v>0</v>
      </c>
      <c r="AD82" s="390">
        <f t="shared" si="32"/>
        <v>0</v>
      </c>
      <c r="AE82" s="406"/>
      <c r="AF82" s="320"/>
      <c r="AG82" s="333"/>
      <c r="AH82" s="392"/>
      <c r="AI82" s="393">
        <f>[4]г.Павлодар!$CY$398</f>
        <v>4067.2099999999996</v>
      </c>
      <c r="AJ82" s="394">
        <f>[4]г.Павлодар!$CY$665</f>
        <v>4069.6499999999996</v>
      </c>
      <c r="AK82" s="395"/>
      <c r="AL82" s="396"/>
      <c r="AM82" s="397"/>
      <c r="AN82" s="407"/>
      <c r="AO82" s="102">
        <f t="shared" si="31"/>
        <v>0</v>
      </c>
      <c r="AP82" s="408">
        <f t="shared" si="31"/>
        <v>0</v>
      </c>
      <c r="AQ82" s="210"/>
      <c r="AR82" s="208"/>
      <c r="AS82" s="409"/>
      <c r="AT82" s="715"/>
    </row>
    <row r="83" spans="1:46" ht="50.25" customHeight="1" thickBot="1" x14ac:dyDescent="0.35">
      <c r="A83" s="709"/>
      <c r="B83" s="388" t="s">
        <v>123</v>
      </c>
      <c r="C83" s="712"/>
      <c r="D83" s="392"/>
      <c r="E83" s="393">
        <v>3831.14</v>
      </c>
      <c r="F83" s="394">
        <v>3968.87</v>
      </c>
      <c r="G83" s="395"/>
      <c r="H83" s="396"/>
      <c r="I83" s="397"/>
      <c r="J83" s="392"/>
      <c r="K83" s="393">
        <v>3831.14</v>
      </c>
      <c r="L83" s="394">
        <v>3968.87</v>
      </c>
      <c r="M83" s="395"/>
      <c r="N83" s="396"/>
      <c r="O83" s="397"/>
      <c r="P83" s="398"/>
      <c r="Q83" s="393">
        <v>3831.14</v>
      </c>
      <c r="R83" s="394">
        <v>3968.87</v>
      </c>
      <c r="S83" s="399"/>
      <c r="T83" s="400"/>
      <c r="U83" s="401"/>
      <c r="V83" s="402"/>
      <c r="W83" s="393">
        <v>3831.14</v>
      </c>
      <c r="X83" s="394">
        <v>3968.87</v>
      </c>
      <c r="Y83" s="403"/>
      <c r="Z83" s="404"/>
      <c r="AA83" s="405"/>
      <c r="AB83" s="389"/>
      <c r="AC83" s="326">
        <f t="shared" si="32"/>
        <v>0</v>
      </c>
      <c r="AD83" s="390">
        <f t="shared" si="32"/>
        <v>0</v>
      </c>
      <c r="AE83" s="406"/>
      <c r="AF83" s="320"/>
      <c r="AG83" s="333"/>
      <c r="AH83" s="392"/>
      <c r="AI83" s="393">
        <f>[4]г.Павлодар!$CY$938</f>
        <v>3803.4996209917226</v>
      </c>
      <c r="AJ83" s="394">
        <f>[4]г.Павлодар!$CY$1124</f>
        <v>3908.3733485799089</v>
      </c>
      <c r="AK83" s="395"/>
      <c r="AL83" s="396"/>
      <c r="AM83" s="397"/>
      <c r="AN83" s="407"/>
      <c r="AO83" s="102">
        <f t="shared" si="31"/>
        <v>-7.2146616955468534E-3</v>
      </c>
      <c r="AP83" s="408">
        <f t="shared" si="31"/>
        <v>-1.5242789867163986E-2</v>
      </c>
      <c r="AQ83" s="210"/>
      <c r="AR83" s="208"/>
      <c r="AS83" s="409"/>
      <c r="AT83" s="715"/>
    </row>
    <row r="84" spans="1:46" ht="41.25" customHeight="1" thickBot="1" x14ac:dyDescent="0.35">
      <c r="A84" s="709"/>
      <c r="B84" s="388" t="s">
        <v>124</v>
      </c>
      <c r="C84" s="712"/>
      <c r="D84" s="392"/>
      <c r="E84" s="393">
        <v>6100.82</v>
      </c>
      <c r="F84" s="394">
        <v>6104.48</v>
      </c>
      <c r="G84" s="395"/>
      <c r="H84" s="396"/>
      <c r="I84" s="397"/>
      <c r="J84" s="392"/>
      <c r="K84" s="393">
        <v>6100.82</v>
      </c>
      <c r="L84" s="394">
        <v>6104.48</v>
      </c>
      <c r="M84" s="395"/>
      <c r="N84" s="396"/>
      <c r="O84" s="397"/>
      <c r="P84" s="398"/>
      <c r="Q84" s="393">
        <v>6100.82</v>
      </c>
      <c r="R84" s="394">
        <v>6104.48</v>
      </c>
      <c r="S84" s="399"/>
      <c r="T84" s="400"/>
      <c r="U84" s="401"/>
      <c r="V84" s="402"/>
      <c r="W84" s="393">
        <v>6100.82</v>
      </c>
      <c r="X84" s="394">
        <v>6104.48</v>
      </c>
      <c r="Y84" s="403"/>
      <c r="Z84" s="404"/>
      <c r="AA84" s="405"/>
      <c r="AB84" s="389"/>
      <c r="AC84" s="326">
        <f t="shared" si="32"/>
        <v>0</v>
      </c>
      <c r="AD84" s="390">
        <f t="shared" si="32"/>
        <v>0</v>
      </c>
      <c r="AE84" s="406"/>
      <c r="AF84" s="320"/>
      <c r="AG84" s="333"/>
      <c r="AH84" s="392"/>
      <c r="AI84" s="393">
        <f>[4]г.Павлодар!$CY$941</f>
        <v>6196.4017704797461</v>
      </c>
      <c r="AJ84" s="394">
        <f>[4]г.Павлодар!$CY$1127</f>
        <v>6104.1944480022794</v>
      </c>
      <c r="AK84" s="395"/>
      <c r="AL84" s="396"/>
      <c r="AM84" s="397"/>
      <c r="AN84" s="407"/>
      <c r="AO84" s="102">
        <f t="shared" si="31"/>
        <v>1.5667036640934606E-2</v>
      </c>
      <c r="AP84" s="408">
        <f t="shared" si="31"/>
        <v>-4.6777448319934578E-5</v>
      </c>
      <c r="AQ84" s="210"/>
      <c r="AR84" s="208"/>
      <c r="AS84" s="409"/>
      <c r="AT84" s="715"/>
    </row>
    <row r="85" spans="1:46" ht="96" customHeight="1" thickBot="1" x14ac:dyDescent="0.35">
      <c r="A85" s="710"/>
      <c r="B85" s="391" t="s">
        <v>125</v>
      </c>
      <c r="C85" s="713"/>
      <c r="D85" s="392"/>
      <c r="E85" s="393">
        <v>4067.21</v>
      </c>
      <c r="F85" s="394">
        <v>4069.65</v>
      </c>
      <c r="G85" s="395"/>
      <c r="H85" s="396"/>
      <c r="I85" s="397"/>
      <c r="J85" s="392"/>
      <c r="K85" s="393">
        <v>4067.21</v>
      </c>
      <c r="L85" s="394">
        <v>4069.65</v>
      </c>
      <c r="M85" s="395"/>
      <c r="N85" s="396"/>
      <c r="O85" s="397"/>
      <c r="P85" s="398"/>
      <c r="Q85" s="393">
        <v>4067.21</v>
      </c>
      <c r="R85" s="394">
        <v>4069.65</v>
      </c>
      <c r="S85" s="399"/>
      <c r="T85" s="400"/>
      <c r="U85" s="401"/>
      <c r="V85" s="402"/>
      <c r="W85" s="393">
        <v>4067.21</v>
      </c>
      <c r="X85" s="394">
        <v>4069.65</v>
      </c>
      <c r="Y85" s="403"/>
      <c r="Z85" s="404"/>
      <c r="AA85" s="405"/>
      <c r="AB85" s="410"/>
      <c r="AC85" s="393">
        <f t="shared" si="32"/>
        <v>0</v>
      </c>
      <c r="AD85" s="394">
        <f t="shared" si="32"/>
        <v>0</v>
      </c>
      <c r="AE85" s="411"/>
      <c r="AF85" s="412"/>
      <c r="AG85" s="413"/>
      <c r="AH85" s="392"/>
      <c r="AI85" s="393">
        <v>4067.21</v>
      </c>
      <c r="AJ85" s="394">
        <v>4069.65</v>
      </c>
      <c r="AK85" s="395"/>
      <c r="AL85" s="396"/>
      <c r="AM85" s="397"/>
      <c r="AN85" s="407"/>
      <c r="AO85" s="102">
        <f t="shared" si="31"/>
        <v>0</v>
      </c>
      <c r="AP85" s="408">
        <f t="shared" si="31"/>
        <v>0</v>
      </c>
      <c r="AQ85" s="210"/>
      <c r="AR85" s="208"/>
      <c r="AS85" s="409"/>
      <c r="AT85" s="716"/>
    </row>
    <row r="86" spans="1:46" ht="19.5" thickBot="1" x14ac:dyDescent="0.35">
      <c r="A86" s="414"/>
      <c r="B86" s="415" t="s">
        <v>126</v>
      </c>
      <c r="C86" s="416"/>
      <c r="D86" s="717"/>
      <c r="E86" s="718"/>
      <c r="F86" s="718"/>
      <c r="G86" s="718"/>
      <c r="H86" s="718"/>
      <c r="I86" s="719"/>
      <c r="J86" s="717"/>
      <c r="K86" s="718"/>
      <c r="L86" s="718"/>
      <c r="M86" s="718"/>
      <c r="N86" s="718"/>
      <c r="O86" s="719"/>
      <c r="P86" s="720"/>
      <c r="Q86" s="721"/>
      <c r="R86" s="721"/>
      <c r="S86" s="721"/>
      <c r="T86" s="721"/>
      <c r="U86" s="722"/>
      <c r="V86" s="717"/>
      <c r="W86" s="718"/>
      <c r="X86" s="718"/>
      <c r="Y86" s="718"/>
      <c r="Z86" s="718"/>
      <c r="AA86" s="719"/>
      <c r="AB86" s="417"/>
      <c r="AC86" s="418"/>
      <c r="AD86" s="418"/>
      <c r="AE86" s="418"/>
      <c r="AF86" s="418"/>
      <c r="AG86" s="419"/>
      <c r="AH86" s="717"/>
      <c r="AI86" s="718"/>
      <c r="AJ86" s="718"/>
      <c r="AK86" s="718"/>
      <c r="AL86" s="718"/>
      <c r="AM86" s="719"/>
      <c r="AN86" s="723"/>
      <c r="AO86" s="724"/>
      <c r="AP86" s="724"/>
      <c r="AQ86" s="724"/>
      <c r="AR86" s="724"/>
      <c r="AS86" s="725"/>
      <c r="AT86" s="19"/>
    </row>
    <row r="87" spans="1:46" x14ac:dyDescent="0.3">
      <c r="A87" s="420"/>
      <c r="B87" s="421" t="s">
        <v>127</v>
      </c>
      <c r="C87" s="422" t="s">
        <v>128</v>
      </c>
      <c r="D87" s="699">
        <v>132</v>
      </c>
      <c r="E87" s="700"/>
      <c r="F87" s="700"/>
      <c r="G87" s="700"/>
      <c r="H87" s="700"/>
      <c r="I87" s="701"/>
      <c r="J87" s="699">
        <v>132</v>
      </c>
      <c r="K87" s="700"/>
      <c r="L87" s="700"/>
      <c r="M87" s="700"/>
      <c r="N87" s="700"/>
      <c r="O87" s="701"/>
      <c r="P87" s="702">
        <v>132</v>
      </c>
      <c r="Q87" s="703"/>
      <c r="R87" s="703"/>
      <c r="S87" s="703"/>
      <c r="T87" s="703"/>
      <c r="U87" s="704"/>
      <c r="V87" s="702">
        <v>132</v>
      </c>
      <c r="W87" s="703"/>
      <c r="X87" s="703"/>
      <c r="Y87" s="703"/>
      <c r="Z87" s="703"/>
      <c r="AA87" s="704"/>
      <c r="AB87" s="705">
        <f>V87-D87</f>
        <v>0</v>
      </c>
      <c r="AC87" s="706"/>
      <c r="AD87" s="706"/>
      <c r="AE87" s="706"/>
      <c r="AF87" s="706"/>
      <c r="AG87" s="707"/>
      <c r="AH87" s="699">
        <v>131</v>
      </c>
      <c r="AI87" s="700"/>
      <c r="AJ87" s="700"/>
      <c r="AK87" s="700"/>
      <c r="AL87" s="700"/>
      <c r="AM87" s="701"/>
      <c r="AN87" s="686">
        <f>AH87/J87-1</f>
        <v>-7.575757575757569E-3</v>
      </c>
      <c r="AO87" s="687"/>
      <c r="AP87" s="687"/>
      <c r="AQ87" s="687"/>
      <c r="AR87" s="687"/>
      <c r="AS87" s="688"/>
      <c r="AT87" s="44"/>
    </row>
    <row r="88" spans="1:46" x14ac:dyDescent="0.3">
      <c r="A88" s="423"/>
      <c r="B88" s="424" t="s">
        <v>129</v>
      </c>
      <c r="C88" s="425" t="s">
        <v>130</v>
      </c>
      <c r="D88" s="689">
        <v>57011</v>
      </c>
      <c r="E88" s="690"/>
      <c r="F88" s="690"/>
      <c r="G88" s="690"/>
      <c r="H88" s="690"/>
      <c r="I88" s="691"/>
      <c r="J88" s="692">
        <f>J38/132/12*1000</f>
        <v>57011.363636363632</v>
      </c>
      <c r="K88" s="693"/>
      <c r="L88" s="693"/>
      <c r="M88" s="693"/>
      <c r="N88" s="693"/>
      <c r="O88" s="694"/>
      <c r="P88" s="692">
        <f>P38/132/12*1000</f>
        <v>83595.639841547221</v>
      </c>
      <c r="Q88" s="693"/>
      <c r="R88" s="693"/>
      <c r="S88" s="693"/>
      <c r="T88" s="693"/>
      <c r="U88" s="694"/>
      <c r="V88" s="692">
        <v>85700</v>
      </c>
      <c r="W88" s="693"/>
      <c r="X88" s="693"/>
      <c r="Y88" s="693"/>
      <c r="Z88" s="693"/>
      <c r="AA88" s="694"/>
      <c r="AB88" s="689">
        <f>V88-D88</f>
        <v>28689</v>
      </c>
      <c r="AC88" s="690"/>
      <c r="AD88" s="690"/>
      <c r="AE88" s="690"/>
      <c r="AF88" s="690"/>
      <c r="AG88" s="695"/>
      <c r="AH88" s="692">
        <f>AH38/131/6*1000</f>
        <v>82113.859426222421</v>
      </c>
      <c r="AI88" s="693"/>
      <c r="AJ88" s="693"/>
      <c r="AK88" s="693"/>
      <c r="AL88" s="693"/>
      <c r="AM88" s="694"/>
      <c r="AN88" s="696">
        <f>AH88/J88-1</f>
        <v>0.44030688250101124</v>
      </c>
      <c r="AO88" s="697"/>
      <c r="AP88" s="697"/>
      <c r="AQ88" s="697"/>
      <c r="AR88" s="697"/>
      <c r="AS88" s="698"/>
      <c r="AT88" s="120"/>
    </row>
    <row r="89" spans="1:46" ht="19.5" thickBot="1" x14ac:dyDescent="0.35">
      <c r="A89" s="426"/>
      <c r="B89" s="427" t="s">
        <v>131</v>
      </c>
      <c r="C89" s="428" t="s">
        <v>132</v>
      </c>
      <c r="D89" s="429"/>
      <c r="E89" s="430">
        <v>52.04</v>
      </c>
      <c r="F89" s="430">
        <v>52.04</v>
      </c>
      <c r="G89" s="430">
        <v>52.1</v>
      </c>
      <c r="H89" s="430">
        <v>52.33</v>
      </c>
      <c r="I89" s="431">
        <v>52.25</v>
      </c>
      <c r="J89" s="429"/>
      <c r="K89" s="430">
        <f>K30/K68</f>
        <v>52.048546287597759</v>
      </c>
      <c r="L89" s="430">
        <f>L30/L68</f>
        <v>52.068104113775036</v>
      </c>
      <c r="M89" s="430">
        <f>M30/M68</f>
        <v>48.756210383304186</v>
      </c>
      <c r="N89" s="430">
        <f>N30/N68</f>
        <v>52.260951728610451</v>
      </c>
      <c r="O89" s="430">
        <f>O30/O68</f>
        <v>52.615151993467755</v>
      </c>
      <c r="P89" s="429"/>
      <c r="Q89" s="430">
        <f>Q30/Q68</f>
        <v>72.884971675960088</v>
      </c>
      <c r="R89" s="430">
        <f>R30/R68</f>
        <v>72.884971675960102</v>
      </c>
      <c r="S89" s="430">
        <v>0</v>
      </c>
      <c r="T89" s="430">
        <f>T30/T68</f>
        <v>72.884971675960102</v>
      </c>
      <c r="U89" s="430">
        <f>U30/U68</f>
        <v>72.884971675960116</v>
      </c>
      <c r="V89" s="432"/>
      <c r="W89" s="430">
        <f>W30/W68</f>
        <v>64.217168783026608</v>
      </c>
      <c r="X89" s="430">
        <f>X30/X68</f>
        <v>64.219296701701154</v>
      </c>
      <c r="Y89" s="430">
        <v>0</v>
      </c>
      <c r="Z89" s="430">
        <f>Z30/Z68</f>
        <v>64.213564213564197</v>
      </c>
      <c r="AA89" s="430">
        <f t="shared" ref="AA89:AG89" si="33">AA30/AA68</f>
        <v>64.189189189189193</v>
      </c>
      <c r="AB89" s="430">
        <f t="shared" si="33"/>
        <v>35.70043688742134</v>
      </c>
      <c r="AC89" s="430">
        <f t="shared" si="33"/>
        <v>34.45198557935305</v>
      </c>
      <c r="AD89" s="430">
        <f t="shared" si="33"/>
        <v>37.866768970073302</v>
      </c>
      <c r="AE89" s="430">
        <f t="shared" si="33"/>
        <v>52.10454854039375</v>
      </c>
      <c r="AF89" s="430">
        <f t="shared" si="33"/>
        <v>36.381240793959819</v>
      </c>
      <c r="AG89" s="430">
        <f t="shared" si="33"/>
        <v>51.317568681771704</v>
      </c>
      <c r="AH89" s="429"/>
      <c r="AI89" s="430">
        <f>'[1]г.Павлодар продолж. '!$AF$1775</f>
        <v>49.112681955231409</v>
      </c>
      <c r="AJ89" s="430">
        <f>'[1]г.Павлодар продолж. '!$AF$1775</f>
        <v>49.112681955231409</v>
      </c>
      <c r="AK89" s="430">
        <v>0</v>
      </c>
      <c r="AL89" s="430">
        <f>'[1]г.Павлодар продолж. '!$AD$1734</f>
        <v>52.329999999999927</v>
      </c>
      <c r="AM89" s="430">
        <f>'[1]г.Павлодар продолж. '!$AD$1737</f>
        <v>52.269999999999982</v>
      </c>
      <c r="AN89" s="433"/>
      <c r="AO89" s="434">
        <f>AI89/K89-1</f>
        <v>-5.6406269565033251E-2</v>
      </c>
      <c r="AP89" s="434">
        <f>AJ89/L89-1</f>
        <v>-5.6760702331040802E-2</v>
      </c>
      <c r="AQ89" s="434">
        <f>AK89/M89-1</f>
        <v>-1</v>
      </c>
      <c r="AR89" s="434">
        <f>AL89/N89-1</f>
        <v>1.3212210858317697E-3</v>
      </c>
      <c r="AS89" s="434">
        <f>AM89/O89-1</f>
        <v>-6.5599353112317793E-3</v>
      </c>
      <c r="AT89" s="347"/>
    </row>
    <row r="90" spans="1:46" x14ac:dyDescent="0.3">
      <c r="A90" s="435"/>
      <c r="B90" s="436"/>
      <c r="C90" s="437"/>
      <c r="D90" s="438"/>
      <c r="E90" s="438"/>
      <c r="F90" s="438"/>
      <c r="G90" s="438"/>
      <c r="H90" s="438"/>
      <c r="I90" s="438"/>
      <c r="J90" s="438"/>
      <c r="K90" s="438"/>
      <c r="L90" s="438"/>
      <c r="M90" s="438"/>
      <c r="N90" s="438"/>
      <c r="O90" s="438"/>
      <c r="P90" s="438"/>
      <c r="Q90" s="438"/>
      <c r="R90" s="438"/>
      <c r="S90" s="438"/>
      <c r="T90" s="438"/>
      <c r="U90" s="438"/>
      <c r="V90" s="438"/>
      <c r="W90" s="438"/>
      <c r="X90" s="438"/>
      <c r="Y90" s="438"/>
      <c r="Z90" s="438"/>
      <c r="AA90" s="438"/>
      <c r="AB90" s="439"/>
      <c r="AC90" s="439"/>
      <c r="AD90" s="439"/>
      <c r="AE90" s="439"/>
      <c r="AF90" s="439"/>
      <c r="AG90" s="439"/>
      <c r="AH90" s="439"/>
      <c r="AI90" s="439"/>
      <c r="AJ90" s="439"/>
      <c r="AK90" s="439"/>
      <c r="AL90" s="439"/>
      <c r="AM90" s="439"/>
      <c r="AN90" s="264"/>
      <c r="AO90" s="264"/>
      <c r="AP90" s="264"/>
      <c r="AQ90" s="264"/>
      <c r="AR90" s="264"/>
      <c r="AS90" s="264"/>
      <c r="AT90" s="440"/>
    </row>
    <row r="91" spans="1:46" x14ac:dyDescent="0.3">
      <c r="A91" s="436"/>
      <c r="B91" s="436" t="s">
        <v>133</v>
      </c>
      <c r="C91" s="436"/>
      <c r="D91" s="438"/>
      <c r="E91" s="438"/>
      <c r="F91" s="438"/>
      <c r="G91" s="438"/>
      <c r="H91" s="438"/>
      <c r="I91" s="438"/>
      <c r="J91" s="438"/>
      <c r="K91" s="438"/>
      <c r="L91" s="438"/>
      <c r="M91" s="438"/>
      <c r="N91" s="438"/>
      <c r="O91" s="438"/>
      <c r="P91" s="438"/>
      <c r="Q91" s="438"/>
      <c r="R91" s="438"/>
      <c r="S91" s="438"/>
      <c r="T91" s="438"/>
      <c r="U91" s="438"/>
      <c r="V91" s="438"/>
      <c r="W91" s="438"/>
      <c r="X91" s="438"/>
      <c r="Y91" s="438"/>
      <c r="Z91" s="438"/>
      <c r="AA91" s="438"/>
      <c r="AB91" s="439"/>
      <c r="AC91" s="439"/>
      <c r="AD91" s="439"/>
      <c r="AE91" s="439"/>
      <c r="AF91" s="439"/>
      <c r="AG91" s="439"/>
      <c r="AH91" s="439"/>
      <c r="AI91" s="439"/>
      <c r="AJ91" s="439"/>
      <c r="AK91" s="439"/>
      <c r="AL91" s="439"/>
      <c r="AM91" s="439"/>
      <c r="AN91" s="264"/>
      <c r="AO91" s="264"/>
      <c r="AP91" s="264"/>
      <c r="AQ91" s="264"/>
      <c r="AR91" s="264"/>
      <c r="AS91" s="264"/>
      <c r="AT91" s="440"/>
    </row>
    <row r="92" spans="1:46" x14ac:dyDescent="0.3">
      <c r="A92" s="441"/>
      <c r="B92" s="441" t="s">
        <v>134</v>
      </c>
      <c r="C92" s="441"/>
      <c r="D92" s="438"/>
      <c r="E92" s="438"/>
      <c r="F92" s="438"/>
      <c r="G92" s="438"/>
      <c r="H92" s="438"/>
      <c r="I92" s="438"/>
      <c r="J92" s="438"/>
      <c r="K92" s="438"/>
      <c r="L92" s="438"/>
      <c r="M92" s="438"/>
      <c r="N92" s="438"/>
      <c r="O92" s="438"/>
      <c r="P92" s="438"/>
      <c r="Q92" s="438"/>
      <c r="R92" s="438"/>
      <c r="S92" s="438"/>
      <c r="T92" s="438"/>
      <c r="U92" s="438"/>
      <c r="V92" s="438"/>
      <c r="W92" s="438"/>
      <c r="X92" s="438"/>
      <c r="Y92" s="438"/>
      <c r="Z92" s="438"/>
      <c r="AA92" s="438"/>
      <c r="AB92" s="439"/>
      <c r="AC92" s="439"/>
      <c r="AD92" s="439"/>
      <c r="AE92" s="439"/>
      <c r="AF92" s="439"/>
      <c r="AG92" s="439"/>
      <c r="AH92" s="439"/>
      <c r="AI92" s="439"/>
      <c r="AJ92" s="439"/>
      <c r="AK92" s="439"/>
      <c r="AL92" s="439"/>
      <c r="AM92" s="439"/>
      <c r="AN92" s="264"/>
      <c r="AO92" s="264"/>
      <c r="AP92" s="264"/>
      <c r="AQ92" s="264"/>
      <c r="AR92" s="264"/>
      <c r="AS92" s="264"/>
      <c r="AT92" s="440"/>
    </row>
    <row r="93" spans="1:46" x14ac:dyDescent="0.3">
      <c r="A93" s="441"/>
      <c r="B93" s="441" t="s">
        <v>135</v>
      </c>
      <c r="C93" s="442"/>
      <c r="D93" s="438"/>
      <c r="E93" s="438"/>
      <c r="F93" s="438"/>
      <c r="G93" s="438"/>
      <c r="H93" s="438"/>
      <c r="I93" s="438"/>
      <c r="J93" s="438"/>
      <c r="K93" s="438"/>
      <c r="L93" s="438"/>
      <c r="M93" s="438"/>
      <c r="N93" s="438"/>
      <c r="O93" s="438"/>
      <c r="P93" s="438"/>
      <c r="Q93" s="438"/>
      <c r="R93" s="438"/>
      <c r="S93" s="438"/>
      <c r="T93" s="438"/>
      <c r="U93" s="438"/>
      <c r="V93" s="438"/>
      <c r="W93" s="438"/>
      <c r="X93" s="438"/>
      <c r="Y93" s="438"/>
      <c r="Z93" s="438"/>
      <c r="AA93" s="438"/>
      <c r="AB93" s="439"/>
      <c r="AC93" s="439"/>
      <c r="AD93" s="439"/>
      <c r="AE93" s="439"/>
      <c r="AF93" s="439"/>
      <c r="AG93" s="439"/>
      <c r="AH93" s="439"/>
      <c r="AI93" s="439"/>
      <c r="AJ93" s="439"/>
      <c r="AK93" s="439"/>
      <c r="AL93" s="439"/>
      <c r="AM93" s="439"/>
      <c r="AN93" s="264"/>
      <c r="AO93" s="264"/>
      <c r="AP93" s="264"/>
      <c r="AQ93" s="264"/>
      <c r="AR93" s="264"/>
      <c r="AS93" s="264"/>
      <c r="AT93" s="440"/>
    </row>
    <row r="94" spans="1:46" x14ac:dyDescent="0.3">
      <c r="A94" s="441"/>
      <c r="B94" s="441" t="s">
        <v>136</v>
      </c>
      <c r="C94" s="441"/>
      <c r="D94" s="438"/>
      <c r="E94" s="438"/>
      <c r="F94" s="438"/>
      <c r="G94" s="438"/>
      <c r="H94" s="438"/>
      <c r="I94" s="438"/>
      <c r="J94" s="438"/>
      <c r="K94" s="438"/>
      <c r="L94" s="438"/>
      <c r="M94" s="438"/>
      <c r="N94" s="438"/>
      <c r="O94" s="438"/>
      <c r="P94" s="438"/>
      <c r="Q94" s="438"/>
      <c r="R94" s="438"/>
      <c r="S94" s="438"/>
      <c r="T94" s="438"/>
      <c r="U94" s="438"/>
      <c r="V94" s="438"/>
      <c r="W94" s="438"/>
      <c r="X94" s="438"/>
      <c r="Y94" s="438"/>
      <c r="Z94" s="438"/>
      <c r="AA94" s="438"/>
      <c r="AB94" s="439"/>
      <c r="AC94" s="439"/>
      <c r="AD94" s="439"/>
      <c r="AE94" s="439"/>
      <c r="AF94" s="439"/>
      <c r="AG94" s="439"/>
      <c r="AH94" s="439"/>
      <c r="AI94" s="439"/>
      <c r="AJ94" s="439"/>
      <c r="AK94" s="439"/>
      <c r="AL94" s="439"/>
      <c r="AM94" s="439"/>
      <c r="AN94" s="264"/>
      <c r="AO94" s="264"/>
      <c r="AP94" s="264"/>
      <c r="AQ94" s="264"/>
      <c r="AR94" s="264"/>
      <c r="AS94" s="264"/>
      <c r="AT94" s="440"/>
    </row>
    <row r="95" spans="1:46" x14ac:dyDescent="0.3">
      <c r="A95" s="441"/>
      <c r="B95" s="441" t="s">
        <v>137</v>
      </c>
      <c r="C95" s="441"/>
      <c r="D95" s="438"/>
      <c r="E95" s="438"/>
      <c r="F95" s="438"/>
      <c r="G95" s="438"/>
      <c r="H95" s="438"/>
      <c r="I95" s="438"/>
      <c r="J95" s="438"/>
      <c r="K95" s="438"/>
      <c r="L95" s="438"/>
      <c r="M95" s="438"/>
      <c r="N95" s="438"/>
      <c r="O95" s="438"/>
      <c r="P95" s="438"/>
      <c r="Q95" s="438"/>
      <c r="R95" s="438"/>
      <c r="S95" s="438"/>
      <c r="T95" s="438"/>
      <c r="U95" s="438"/>
      <c r="V95" s="438"/>
      <c r="W95" s="438"/>
      <c r="X95" s="438"/>
      <c r="Y95" s="438"/>
      <c r="Z95" s="438"/>
      <c r="AA95" s="438"/>
      <c r="AB95" s="439"/>
      <c r="AC95" s="439"/>
      <c r="AD95" s="439"/>
      <c r="AE95" s="439"/>
      <c r="AF95" s="439"/>
      <c r="AG95" s="439"/>
      <c r="AH95" s="439"/>
      <c r="AI95" s="439"/>
      <c r="AJ95" s="439"/>
      <c r="AK95" s="439"/>
      <c r="AL95" s="439"/>
      <c r="AM95" s="439"/>
      <c r="AN95" s="264"/>
      <c r="AO95" s="264"/>
      <c r="AP95" s="264"/>
      <c r="AQ95" s="264"/>
      <c r="AR95" s="264"/>
      <c r="AS95" s="264"/>
      <c r="AT95" s="440"/>
    </row>
    <row r="96" spans="1:46" ht="12.75" customHeight="1" x14ac:dyDescent="0.3">
      <c r="A96" s="441"/>
      <c r="B96" s="441"/>
      <c r="C96" s="441"/>
      <c r="D96" s="438"/>
      <c r="E96" s="438"/>
      <c r="F96" s="438"/>
      <c r="G96" s="438"/>
      <c r="H96" s="438"/>
      <c r="I96" s="438"/>
      <c r="J96" s="438"/>
      <c r="K96" s="438"/>
      <c r="L96" s="438"/>
      <c r="M96" s="438"/>
      <c r="N96" s="438"/>
      <c r="O96" s="438"/>
      <c r="P96" s="438"/>
      <c r="Q96" s="438"/>
      <c r="R96" s="438"/>
      <c r="S96" s="438"/>
      <c r="T96" s="438"/>
      <c r="U96" s="438"/>
      <c r="V96" s="438"/>
      <c r="W96" s="438"/>
      <c r="X96" s="438"/>
      <c r="Y96" s="438"/>
      <c r="Z96" s="438"/>
      <c r="AA96" s="438"/>
      <c r="AB96" s="439"/>
      <c r="AC96" s="439"/>
      <c r="AD96" s="439"/>
      <c r="AE96" s="439"/>
      <c r="AF96" s="439"/>
      <c r="AG96" s="439"/>
      <c r="AH96" s="439"/>
      <c r="AI96" s="439"/>
      <c r="AJ96" s="439"/>
      <c r="AK96" s="439"/>
      <c r="AL96" s="439"/>
      <c r="AM96" s="439"/>
      <c r="AN96" s="264"/>
      <c r="AO96" s="264"/>
      <c r="AP96" s="264"/>
      <c r="AQ96" s="264"/>
      <c r="AR96" s="264"/>
      <c r="AS96" s="264"/>
      <c r="AT96" s="440"/>
    </row>
    <row r="97" spans="1:46" ht="12" customHeight="1" x14ac:dyDescent="0.3">
      <c r="A97" s="435"/>
      <c r="B97" s="436"/>
      <c r="C97" s="437"/>
      <c r="D97" s="438"/>
      <c r="E97" s="438"/>
      <c r="F97" s="438"/>
      <c r="G97" s="438"/>
      <c r="H97" s="438"/>
      <c r="I97" s="438"/>
      <c r="J97" s="438"/>
      <c r="K97" s="438"/>
      <c r="L97" s="438"/>
      <c r="M97" s="438"/>
      <c r="N97" s="438"/>
      <c r="O97" s="438"/>
      <c r="P97" s="438"/>
      <c r="Q97" s="438"/>
      <c r="R97" s="438"/>
      <c r="S97" s="438"/>
      <c r="T97" s="438"/>
      <c r="U97" s="438"/>
      <c r="V97" s="438"/>
      <c r="W97" s="438"/>
      <c r="X97" s="438"/>
      <c r="Y97" s="438"/>
      <c r="Z97" s="438"/>
      <c r="AA97" s="438"/>
      <c r="AB97" s="439"/>
      <c r="AC97" s="439"/>
      <c r="AD97" s="439"/>
      <c r="AE97" s="439"/>
      <c r="AF97" s="439"/>
      <c r="AG97" s="439"/>
      <c r="AH97" s="439"/>
      <c r="AI97" s="439"/>
      <c r="AJ97" s="439"/>
      <c r="AK97" s="439"/>
      <c r="AL97" s="439"/>
      <c r="AM97" s="439"/>
      <c r="AN97" s="264"/>
      <c r="AO97" s="264"/>
      <c r="AP97" s="264"/>
      <c r="AQ97" s="264"/>
      <c r="AR97" s="264"/>
      <c r="AS97" s="264"/>
      <c r="AT97" s="440"/>
    </row>
    <row r="98" spans="1:46" x14ac:dyDescent="0.3">
      <c r="A98" s="435"/>
      <c r="B98" s="443"/>
      <c r="C98" s="444" t="s">
        <v>138</v>
      </c>
      <c r="D98" s="445"/>
      <c r="E98" s="445"/>
      <c r="F98" s="445"/>
      <c r="G98" s="445"/>
      <c r="H98" s="446"/>
      <c r="I98" s="446"/>
      <c r="J98" s="446"/>
      <c r="K98" s="446"/>
      <c r="L98" s="446"/>
      <c r="M98" s="446"/>
      <c r="N98" s="446"/>
      <c r="O98" s="446"/>
      <c r="P98" s="446"/>
      <c r="Q98" s="446"/>
      <c r="R98" s="446"/>
      <c r="S98" s="446"/>
      <c r="T98" s="446"/>
      <c r="U98" s="446"/>
      <c r="V98" s="446"/>
      <c r="W98" s="446"/>
      <c r="X98" s="446"/>
      <c r="Y98" s="446"/>
      <c r="Z98" s="446"/>
      <c r="AA98" s="446"/>
      <c r="AB98" s="447"/>
      <c r="AC98" s="447"/>
      <c r="AD98" s="447"/>
      <c r="AE98" s="447"/>
      <c r="AF98" s="447"/>
      <c r="AG98" s="447"/>
      <c r="AH98" s="447"/>
      <c r="AI98" s="447"/>
      <c r="AJ98" s="439"/>
      <c r="AK98" s="439"/>
      <c r="AL98" s="439"/>
      <c r="AM98" s="439"/>
      <c r="AN98" s="264"/>
      <c r="AO98" s="264"/>
      <c r="AP98" s="264"/>
      <c r="AQ98" s="264"/>
      <c r="AR98" s="264"/>
      <c r="AS98" s="264"/>
      <c r="AT98" s="440"/>
    </row>
    <row r="99" spans="1:46" x14ac:dyDescent="0.3">
      <c r="A99" s="435"/>
      <c r="B99" s="436"/>
      <c r="C99" s="437"/>
      <c r="D99" s="438"/>
      <c r="E99" s="438"/>
      <c r="F99" s="438"/>
      <c r="G99" s="438"/>
      <c r="H99" s="438"/>
      <c r="I99" s="438"/>
      <c r="J99" s="438"/>
      <c r="K99" s="438"/>
      <c r="L99" s="438"/>
      <c r="M99" s="438"/>
      <c r="N99" s="438"/>
      <c r="O99" s="438"/>
      <c r="P99" s="438"/>
      <c r="Q99" s="438"/>
      <c r="R99" s="438"/>
      <c r="S99" s="438"/>
      <c r="T99" s="438"/>
      <c r="U99" s="438"/>
      <c r="V99" s="438"/>
      <c r="W99" s="438"/>
      <c r="X99" s="438"/>
      <c r="Y99" s="438"/>
      <c r="Z99" s="438"/>
      <c r="AA99" s="438"/>
      <c r="AB99" s="439"/>
      <c r="AC99" s="439"/>
      <c r="AD99" s="439"/>
      <c r="AE99" s="439"/>
      <c r="AF99" s="439"/>
      <c r="AG99" s="439"/>
      <c r="AH99" s="439"/>
      <c r="AI99" s="439"/>
      <c r="AJ99" s="439"/>
      <c r="AK99" s="439"/>
      <c r="AL99" s="439"/>
      <c r="AM99" s="439"/>
      <c r="AN99" s="264"/>
      <c r="AO99" s="264"/>
      <c r="AP99" s="264"/>
      <c r="AQ99" s="264"/>
      <c r="AR99" s="264"/>
      <c r="AS99" s="264"/>
      <c r="AT99" s="440"/>
    </row>
    <row r="100" spans="1:46" x14ac:dyDescent="0.3">
      <c r="A100" s="435"/>
      <c r="B100" s="436" t="s">
        <v>139</v>
      </c>
      <c r="C100" s="437"/>
      <c r="D100" s="438"/>
      <c r="E100" s="438"/>
      <c r="F100" s="438"/>
      <c r="G100" s="438"/>
      <c r="H100" s="438"/>
      <c r="I100" s="438"/>
      <c r="J100" s="438"/>
      <c r="K100" s="438"/>
      <c r="L100" s="438"/>
      <c r="M100" s="438"/>
      <c r="N100" s="438"/>
      <c r="O100" s="438"/>
      <c r="P100" s="438"/>
      <c r="Q100" s="438"/>
      <c r="R100" s="438"/>
      <c r="S100" s="438"/>
      <c r="T100" s="438"/>
      <c r="U100" s="438"/>
      <c r="V100" s="438"/>
      <c r="W100" s="438"/>
      <c r="X100" s="438"/>
      <c r="Y100" s="438"/>
      <c r="Z100" s="438"/>
      <c r="AA100" s="438"/>
      <c r="AB100" s="439"/>
      <c r="AC100" s="439"/>
      <c r="AD100" s="439"/>
      <c r="AE100" s="439"/>
      <c r="AF100" s="439"/>
      <c r="AG100" s="439"/>
      <c r="AH100" s="439"/>
      <c r="AI100" s="439"/>
      <c r="AJ100" s="439"/>
      <c r="AK100" s="439"/>
      <c r="AL100" s="439"/>
      <c r="AM100" s="439"/>
      <c r="AN100" s="264"/>
      <c r="AO100" s="264"/>
      <c r="AP100" s="264"/>
      <c r="AQ100" s="264"/>
      <c r="AR100" s="264"/>
      <c r="AS100" s="264"/>
      <c r="AT100" s="440"/>
    </row>
    <row r="101" spans="1:46" x14ac:dyDescent="0.3">
      <c r="A101" s="435"/>
      <c r="B101" s="436"/>
      <c r="C101" s="437"/>
      <c r="D101" s="438"/>
      <c r="E101" s="438"/>
      <c r="F101" s="438"/>
      <c r="G101" s="438"/>
      <c r="H101" s="438"/>
      <c r="I101" s="438"/>
      <c r="J101" s="438"/>
      <c r="K101" s="438"/>
      <c r="L101" s="438"/>
      <c r="M101" s="438"/>
      <c r="N101" s="438"/>
      <c r="O101" s="438"/>
      <c r="P101" s="438"/>
      <c r="Q101" s="438"/>
      <c r="R101" s="438"/>
      <c r="S101" s="438"/>
      <c r="T101" s="438"/>
      <c r="U101" s="438"/>
      <c r="V101" s="438"/>
      <c r="W101" s="438"/>
      <c r="X101" s="438"/>
      <c r="Y101" s="438"/>
      <c r="Z101" s="438"/>
      <c r="AA101" s="438"/>
      <c r="AB101" s="439"/>
      <c r="AC101" s="439"/>
      <c r="AD101" s="439"/>
      <c r="AE101" s="439"/>
      <c r="AF101" s="439"/>
      <c r="AG101" s="439"/>
      <c r="AH101" s="439"/>
      <c r="AI101" s="439"/>
      <c r="AJ101" s="439"/>
      <c r="AK101" s="439"/>
      <c r="AL101" s="439"/>
      <c r="AM101" s="439"/>
      <c r="AN101" s="264"/>
      <c r="AO101" s="264"/>
      <c r="AP101" s="264"/>
      <c r="AQ101" s="264"/>
      <c r="AR101" s="264"/>
      <c r="AS101" s="264"/>
      <c r="AT101" s="440"/>
    </row>
    <row r="102" spans="1:46" ht="23.25" customHeight="1" x14ac:dyDescent="0.3">
      <c r="A102" s="448"/>
      <c r="B102" s="449" t="s">
        <v>140</v>
      </c>
      <c r="C102" s="448"/>
      <c r="D102" s="448"/>
      <c r="E102" s="448"/>
      <c r="F102" s="448"/>
      <c r="G102" s="448"/>
      <c r="H102" s="448"/>
      <c r="I102" s="448"/>
      <c r="J102" s="448"/>
      <c r="K102" s="448"/>
      <c r="L102" s="448"/>
      <c r="M102" s="448"/>
      <c r="N102" s="448"/>
      <c r="O102" s="448"/>
      <c r="P102" s="448"/>
      <c r="Q102" s="448"/>
      <c r="R102" s="448"/>
      <c r="S102" s="448"/>
      <c r="T102" s="448"/>
      <c r="U102" s="448"/>
      <c r="V102" s="448"/>
      <c r="W102" s="448"/>
      <c r="X102" s="448"/>
      <c r="Y102" s="448"/>
      <c r="Z102" s="448"/>
      <c r="AA102" s="448"/>
      <c r="AB102" s="448"/>
      <c r="AC102" s="448"/>
      <c r="AD102" s="448"/>
      <c r="AE102" s="448"/>
      <c r="AF102" s="448"/>
      <c r="AG102" s="448"/>
      <c r="AH102" s="448"/>
      <c r="AI102" s="448"/>
      <c r="AJ102" s="448"/>
      <c r="AK102" s="448"/>
      <c r="AL102" s="448"/>
      <c r="AM102" s="448"/>
      <c r="AN102" s="448"/>
      <c r="AO102" s="448"/>
      <c r="AP102" s="448"/>
      <c r="AQ102" s="448"/>
      <c r="AR102" s="448"/>
      <c r="AS102" s="448"/>
      <c r="AT102" s="448"/>
    </row>
    <row r="103" spans="1:46" x14ac:dyDescent="0.3">
      <c r="C103" s="450"/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50"/>
      <c r="R103" s="450"/>
      <c r="S103" s="450"/>
      <c r="T103" s="450"/>
      <c r="U103" s="450"/>
      <c r="V103" s="450"/>
      <c r="W103" s="450"/>
      <c r="X103" s="450"/>
      <c r="Y103" s="450"/>
      <c r="Z103" s="450"/>
      <c r="AA103" s="450"/>
    </row>
    <row r="104" spans="1:46" x14ac:dyDescent="0.3">
      <c r="B104" s="450"/>
      <c r="E104" s="451"/>
      <c r="F104" s="451"/>
      <c r="G104" s="451"/>
      <c r="H104" s="452"/>
      <c r="I104" s="452"/>
      <c r="J104" s="452"/>
      <c r="K104" s="452"/>
      <c r="L104" s="452"/>
      <c r="M104" s="452"/>
      <c r="N104" s="452"/>
      <c r="O104" s="452"/>
      <c r="P104" s="452"/>
      <c r="Q104" s="452"/>
      <c r="R104" s="452"/>
      <c r="S104" s="452"/>
      <c r="T104" s="452"/>
      <c r="U104" s="452"/>
      <c r="V104" s="450"/>
      <c r="W104" s="451"/>
      <c r="X104" s="451"/>
      <c r="Y104" s="451"/>
      <c r="Z104" s="452"/>
      <c r="AA104" s="452"/>
    </row>
    <row r="105" spans="1:46" x14ac:dyDescent="0.3">
      <c r="B105" s="450"/>
      <c r="C105" s="450"/>
      <c r="E105" s="453"/>
      <c r="F105" s="453"/>
      <c r="G105" s="454"/>
      <c r="H105" s="454"/>
      <c r="I105" s="454"/>
      <c r="J105" s="454"/>
      <c r="K105" s="454"/>
      <c r="L105" s="454"/>
      <c r="M105" s="454"/>
      <c r="N105" s="454"/>
      <c r="O105" s="454"/>
      <c r="P105" s="454"/>
      <c r="Q105" s="454"/>
      <c r="R105" s="454"/>
      <c r="S105" s="454"/>
      <c r="T105" s="454"/>
      <c r="U105" s="454"/>
      <c r="V105" s="450"/>
      <c r="W105" s="450"/>
      <c r="X105" s="450"/>
      <c r="Y105" s="450"/>
      <c r="Z105" s="450"/>
      <c r="AA105" s="450"/>
    </row>
    <row r="106" spans="1:46" x14ac:dyDescent="0.3">
      <c r="B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50"/>
      <c r="R106" s="450"/>
      <c r="S106" s="450"/>
      <c r="T106" s="450"/>
      <c r="U106" s="450"/>
      <c r="V106" s="450"/>
      <c r="W106" s="450"/>
      <c r="X106" s="450"/>
      <c r="Y106" s="450"/>
      <c r="Z106" s="450"/>
      <c r="AA106" s="450"/>
    </row>
    <row r="107" spans="1:46" x14ac:dyDescent="0.3">
      <c r="H107" s="450"/>
      <c r="I107" s="450"/>
      <c r="J107" s="450"/>
      <c r="K107" s="450"/>
      <c r="L107" s="450"/>
      <c r="M107" s="450"/>
      <c r="N107" s="450"/>
      <c r="O107" s="450"/>
      <c r="P107" s="450"/>
      <c r="Q107" s="450"/>
      <c r="R107" s="450"/>
      <c r="S107" s="450"/>
      <c r="T107" s="450"/>
      <c r="U107" s="450"/>
      <c r="V107" s="450"/>
      <c r="W107" s="450"/>
      <c r="X107" s="450"/>
      <c r="Y107" s="450"/>
      <c r="Z107" s="450"/>
      <c r="AA107" s="450"/>
    </row>
    <row r="108" spans="1:46" x14ac:dyDescent="0.3"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</row>
  </sheetData>
  <mergeCells count="85">
    <mergeCell ref="B8:Y8"/>
    <mergeCell ref="AP1:AT1"/>
    <mergeCell ref="AP2:AT2"/>
    <mergeCell ref="AP3:AT3"/>
    <mergeCell ref="AP4:AT4"/>
    <mergeCell ref="AP5:AT5"/>
    <mergeCell ref="B9:G9"/>
    <mergeCell ref="B13:Y13"/>
    <mergeCell ref="B15:Y15"/>
    <mergeCell ref="A16:A20"/>
    <mergeCell ref="B16:B20"/>
    <mergeCell ref="C16:C20"/>
    <mergeCell ref="D16:I16"/>
    <mergeCell ref="J16:O16"/>
    <mergeCell ref="P16:U16"/>
    <mergeCell ref="V16:AA16"/>
    <mergeCell ref="AH16:AM16"/>
    <mergeCell ref="AN16:AS16"/>
    <mergeCell ref="AT16:AT20"/>
    <mergeCell ref="D17:D20"/>
    <mergeCell ref="E17:F19"/>
    <mergeCell ref="G17:I18"/>
    <mergeCell ref="J17:J20"/>
    <mergeCell ref="K17:L19"/>
    <mergeCell ref="M17:O18"/>
    <mergeCell ref="P17:P20"/>
    <mergeCell ref="AO17:AS17"/>
    <mergeCell ref="AC18:AD19"/>
    <mergeCell ref="AE18:AG18"/>
    <mergeCell ref="AO18:AP19"/>
    <mergeCell ref="AQ18:AS18"/>
    <mergeCell ref="AC17:AG17"/>
    <mergeCell ref="AH17:AH20"/>
    <mergeCell ref="AI17:AJ19"/>
    <mergeCell ref="AK17:AM18"/>
    <mergeCell ref="AN17:AN20"/>
    <mergeCell ref="AQ19:AQ20"/>
    <mergeCell ref="AR19:AS19"/>
    <mergeCell ref="G19:G20"/>
    <mergeCell ref="H19:I19"/>
    <mergeCell ref="M19:M20"/>
    <mergeCell ref="N19:O19"/>
    <mergeCell ref="S19:S20"/>
    <mergeCell ref="T19:U19"/>
    <mergeCell ref="Q17:R19"/>
    <mergeCell ref="S17:U18"/>
    <mergeCell ref="V17:V20"/>
    <mergeCell ref="W17:X19"/>
    <mergeCell ref="Y17:AA18"/>
    <mergeCell ref="AB17:AB20"/>
    <mergeCell ref="Y19:Y20"/>
    <mergeCell ref="Z19:AA19"/>
    <mergeCell ref="A71:A75"/>
    <mergeCell ref="AE19:AE20"/>
    <mergeCell ref="AF19:AG19"/>
    <mergeCell ref="AK19:AK20"/>
    <mergeCell ref="AL19:AM19"/>
    <mergeCell ref="A32:A33"/>
    <mergeCell ref="A36:A37"/>
    <mergeCell ref="A41:A42"/>
    <mergeCell ref="A45:A46"/>
    <mergeCell ref="A53:A57"/>
    <mergeCell ref="A76:A85"/>
    <mergeCell ref="C76:C85"/>
    <mergeCell ref="AT76:AT85"/>
    <mergeCell ref="D86:I86"/>
    <mergeCell ref="J86:O86"/>
    <mergeCell ref="P86:U86"/>
    <mergeCell ref="V86:AA86"/>
    <mergeCell ref="AH86:AM86"/>
    <mergeCell ref="AN86:AS86"/>
    <mergeCell ref="AN87:AS87"/>
    <mergeCell ref="D88:I88"/>
    <mergeCell ref="J88:O88"/>
    <mergeCell ref="P88:U88"/>
    <mergeCell ref="V88:AA88"/>
    <mergeCell ref="AB88:AG88"/>
    <mergeCell ref="AH88:AM88"/>
    <mergeCell ref="AN88:AS88"/>
    <mergeCell ref="D87:I87"/>
    <mergeCell ref="J87:O87"/>
    <mergeCell ref="P87:U87"/>
    <mergeCell ref="V87:AA87"/>
    <mergeCell ref="AB87:AG87"/>
    <mergeCell ref="AH87:AM87"/>
  </mergeCells>
  <pageMargins left="0.19685039370078741" right="0" top="0.19685039370078741" bottom="0" header="0.51181102362204722" footer="0.51181102362204722"/>
  <pageSetup paperSize="9" scale="40" fitToHeight="0" orientation="landscape" r:id="rId1"/>
  <headerFooter alignWithMargins="0"/>
  <rowBreaks count="1" manualBreakCount="1">
    <brk id="63" max="4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4"/>
    <pageSetUpPr fitToPage="1"/>
  </sheetPr>
  <dimension ref="C2:BP121"/>
  <sheetViews>
    <sheetView zoomScale="75" zoomScaleNormal="75" zoomScaleSheetLayoutView="75" workbookViewId="0">
      <selection activeCell="D84" sqref="D84"/>
    </sheetView>
  </sheetViews>
  <sheetFormatPr defaultRowHeight="18.75" outlineLevelRow="1" x14ac:dyDescent="0.3"/>
  <cols>
    <col min="1" max="2" width="9.140625" style="460"/>
    <col min="3" max="3" width="6.5703125" style="455" customWidth="1"/>
    <col min="4" max="4" width="67.42578125" style="456" customWidth="1"/>
    <col min="5" max="5" width="18.85546875" style="455" customWidth="1"/>
    <col min="6" max="6" width="20.7109375" style="457" customWidth="1"/>
    <col min="7" max="7" width="29.5703125" style="455" customWidth="1"/>
    <col min="8" max="8" width="22.140625" style="455" customWidth="1"/>
    <col min="9" max="9" width="11.5703125" style="456" customWidth="1"/>
    <col min="10" max="10" width="12.7109375" style="456" customWidth="1"/>
    <col min="11" max="11" width="15.42578125" style="456" customWidth="1"/>
    <col min="12" max="12" width="15.85546875" style="456" customWidth="1"/>
    <col min="13" max="13" width="17.140625" style="455" customWidth="1"/>
    <col min="14" max="15" width="17.42578125" style="455" customWidth="1"/>
    <col min="16" max="16" width="12.140625" style="455" customWidth="1"/>
    <col min="17" max="17" width="11.28515625" style="456" customWidth="1"/>
    <col min="18" max="18" width="12.7109375" style="455" customWidth="1"/>
    <col min="19" max="19" width="14.140625" style="455" customWidth="1"/>
    <col min="20" max="20" width="14.5703125" style="455" customWidth="1"/>
    <col min="21" max="21" width="14.5703125" style="458" customWidth="1"/>
    <col min="22" max="23" width="14.5703125" style="455" customWidth="1"/>
    <col min="24" max="24" width="13" style="455" customWidth="1"/>
    <col min="25" max="25" width="17.42578125" style="455" customWidth="1"/>
    <col min="26" max="26" width="14.5703125" style="455" customWidth="1"/>
    <col min="27" max="27" width="13.42578125" style="455" customWidth="1"/>
    <col min="28" max="29" width="13.5703125" style="455" customWidth="1"/>
    <col min="30" max="30" width="16.28515625" style="455" customWidth="1"/>
    <col min="31" max="32" width="13.5703125" style="455" customWidth="1"/>
    <col min="33" max="33" width="14.7109375" style="455" customWidth="1"/>
    <col min="34" max="34" width="13.85546875" style="455" customWidth="1"/>
    <col min="35" max="35" width="13.7109375" style="455" customWidth="1"/>
    <col min="36" max="36" width="12.140625" style="455" customWidth="1"/>
    <col min="37" max="37" width="11.42578125" style="456" customWidth="1"/>
    <col min="38" max="38" width="13.7109375" style="455" customWidth="1"/>
    <col min="39" max="39" width="13.28515625" style="455" customWidth="1"/>
    <col min="40" max="40" width="15.140625" style="455" customWidth="1"/>
    <col min="41" max="41" width="13.42578125" style="455" customWidth="1"/>
    <col min="42" max="42" width="14.28515625" style="455" customWidth="1"/>
    <col min="43" max="43" width="13.7109375" style="455" customWidth="1"/>
    <col min="44" max="44" width="12.28515625" style="455" customWidth="1"/>
    <col min="45" max="45" width="14" style="455" customWidth="1"/>
    <col min="46" max="46" width="14.140625" style="455" customWidth="1"/>
    <col min="47" max="47" width="11.28515625" style="455" customWidth="1"/>
    <col min="48" max="48" width="13.28515625" style="455" customWidth="1"/>
    <col min="49" max="49" width="12.7109375" style="455" customWidth="1"/>
    <col min="50" max="50" width="14" style="455" customWidth="1"/>
    <col min="51" max="51" width="13.7109375" style="455" customWidth="1"/>
    <col min="52" max="52" width="14.42578125" style="455" customWidth="1"/>
    <col min="53" max="53" width="12.5703125" style="455" customWidth="1"/>
    <col min="54" max="54" width="18.140625" style="455" customWidth="1"/>
    <col min="55" max="55" width="13.5703125" style="455" customWidth="1"/>
    <col min="56" max="57" width="16" style="455" customWidth="1"/>
    <col min="58" max="58" width="18.85546875" style="455" customWidth="1"/>
    <col min="59" max="60" width="16" style="455" customWidth="1"/>
    <col min="61" max="61" width="12.7109375" style="459" customWidth="1" collapsed="1"/>
    <col min="62" max="62" width="17.140625" style="455" customWidth="1"/>
    <col min="63" max="63" width="16.140625" style="455" customWidth="1"/>
    <col min="64" max="64" width="15.7109375" style="456" customWidth="1"/>
    <col min="65" max="65" width="68.7109375" style="456" customWidth="1"/>
    <col min="66" max="66" width="10.42578125" style="460" bestFit="1" customWidth="1"/>
    <col min="67" max="16384" width="9.140625" style="460"/>
  </cols>
  <sheetData>
    <row r="2" spans="3:67" x14ac:dyDescent="0.3">
      <c r="K2" s="456" t="s">
        <v>141</v>
      </c>
    </row>
    <row r="3" spans="3:67" x14ac:dyDescent="0.3">
      <c r="I3" s="456" t="s">
        <v>142</v>
      </c>
    </row>
    <row r="4" spans="3:67" x14ac:dyDescent="0.3">
      <c r="I4" s="456" t="s">
        <v>143</v>
      </c>
    </row>
    <row r="5" spans="3:67" x14ac:dyDescent="0.3">
      <c r="I5" s="456" t="s">
        <v>144</v>
      </c>
    </row>
    <row r="6" spans="3:67" x14ac:dyDescent="0.3">
      <c r="I6" s="456" t="s">
        <v>145</v>
      </c>
    </row>
    <row r="7" spans="3:67" x14ac:dyDescent="0.3">
      <c r="J7" s="456" t="s">
        <v>5</v>
      </c>
    </row>
    <row r="8" spans="3:67" x14ac:dyDescent="0.3">
      <c r="F8" s="461"/>
      <c r="G8" s="460"/>
      <c r="H8" s="460"/>
      <c r="I8" s="460"/>
      <c r="J8" s="460"/>
      <c r="K8" s="460"/>
      <c r="L8" s="460"/>
      <c r="M8" s="460"/>
      <c r="N8" s="460"/>
      <c r="O8" s="460"/>
      <c r="P8" s="460"/>
      <c r="Q8" s="460"/>
      <c r="R8" s="460"/>
      <c r="S8" s="460"/>
      <c r="T8" s="460"/>
      <c r="U8" s="460"/>
      <c r="V8" s="460"/>
      <c r="W8" s="460"/>
      <c r="X8" s="460"/>
      <c r="Y8" s="460"/>
      <c r="Z8" s="460"/>
      <c r="AA8" s="460"/>
      <c r="AB8" s="460"/>
      <c r="AC8" s="460"/>
      <c r="AD8" s="460"/>
      <c r="AE8" s="460"/>
      <c r="AF8" s="460"/>
      <c r="AG8" s="460"/>
      <c r="AH8" s="460"/>
      <c r="AI8" s="460"/>
      <c r="AJ8" s="460"/>
      <c r="AK8" s="460"/>
      <c r="AL8" s="460"/>
      <c r="AM8" s="460"/>
      <c r="AN8" s="460"/>
      <c r="AO8" s="460"/>
      <c r="AP8" s="460"/>
      <c r="AQ8" s="460"/>
      <c r="AR8" s="460"/>
      <c r="AS8" s="460"/>
      <c r="AT8" s="460"/>
      <c r="AU8" s="460"/>
      <c r="AV8" s="460"/>
      <c r="AW8" s="460"/>
      <c r="AX8" s="460"/>
      <c r="AY8" s="460"/>
      <c r="AZ8" s="460"/>
      <c r="BA8" s="460"/>
      <c r="BB8" s="460"/>
      <c r="BC8" s="460"/>
      <c r="BD8" s="460"/>
      <c r="BE8" s="460"/>
      <c r="BF8" s="460"/>
      <c r="BG8" s="460"/>
      <c r="BH8" s="460"/>
      <c r="BI8" s="460"/>
      <c r="BJ8" s="460"/>
      <c r="BK8" s="460"/>
      <c r="BL8" s="460"/>
      <c r="BM8" s="460"/>
    </row>
    <row r="9" spans="3:67" x14ac:dyDescent="0.3">
      <c r="D9" s="462" t="s">
        <v>146</v>
      </c>
      <c r="H9" s="460"/>
      <c r="I9" s="460"/>
      <c r="J9" s="460"/>
      <c r="K9" s="460"/>
      <c r="L9" s="460"/>
      <c r="M9" s="460"/>
      <c r="N9" s="460"/>
      <c r="O9" s="460"/>
      <c r="P9" s="460"/>
      <c r="Q9" s="460"/>
      <c r="R9" s="460"/>
      <c r="S9" s="460"/>
      <c r="T9" s="460"/>
      <c r="U9" s="460"/>
      <c r="V9" s="460"/>
      <c r="W9" s="460"/>
      <c r="X9" s="460"/>
      <c r="Y9" s="460"/>
      <c r="Z9" s="460"/>
      <c r="AA9" s="460"/>
      <c r="AB9" s="460"/>
      <c r="AC9" s="460"/>
      <c r="AD9" s="460"/>
      <c r="AE9" s="460"/>
      <c r="AF9" s="460"/>
      <c r="AG9" s="460"/>
      <c r="AH9" s="460"/>
      <c r="AI9" s="460"/>
      <c r="AJ9" s="460"/>
      <c r="AK9" s="460"/>
      <c r="AL9" s="460"/>
      <c r="AM9" s="460"/>
      <c r="AN9" s="460"/>
      <c r="AO9" s="460"/>
      <c r="AP9" s="460"/>
      <c r="AQ9" s="460"/>
      <c r="AR9" s="460"/>
      <c r="AS9" s="460"/>
      <c r="AT9" s="460"/>
      <c r="AU9" s="460"/>
      <c r="AV9" s="460"/>
      <c r="AW9" s="460"/>
      <c r="AX9" s="460"/>
      <c r="AY9" s="460"/>
      <c r="AZ9" s="460"/>
      <c r="BA9" s="460"/>
      <c r="BB9" s="460"/>
      <c r="BC9" s="460"/>
      <c r="BD9" s="460"/>
      <c r="BE9" s="460"/>
      <c r="BF9" s="460"/>
      <c r="BG9" s="460"/>
      <c r="BH9" s="460"/>
      <c r="BI9" s="460"/>
      <c r="BJ9" s="460"/>
      <c r="BK9" s="460"/>
      <c r="BL9" s="460"/>
      <c r="BM9" s="463" t="s">
        <v>0</v>
      </c>
    </row>
    <row r="10" spans="3:67" ht="18.75" customHeight="1" x14ac:dyDescent="0.3">
      <c r="H10" s="460"/>
      <c r="I10" s="460"/>
      <c r="J10" s="460"/>
      <c r="K10" s="460"/>
      <c r="L10" s="460"/>
      <c r="M10" s="460"/>
      <c r="N10" s="460"/>
      <c r="O10" s="460"/>
      <c r="P10" s="460"/>
      <c r="Q10" s="460"/>
      <c r="R10" s="460"/>
      <c r="S10" s="460"/>
      <c r="T10" s="460"/>
      <c r="U10" s="460"/>
      <c r="V10" s="460"/>
      <c r="W10" s="460"/>
      <c r="X10" s="460"/>
      <c r="Y10" s="460"/>
      <c r="Z10" s="460"/>
      <c r="AA10" s="460"/>
      <c r="AB10" s="460"/>
      <c r="AC10" s="460"/>
      <c r="AD10" s="460"/>
      <c r="AE10" s="460"/>
      <c r="AF10" s="460"/>
      <c r="AG10" s="460"/>
      <c r="AH10" s="460"/>
      <c r="AI10" s="460"/>
      <c r="AJ10" s="460"/>
      <c r="AK10" s="460"/>
      <c r="AL10" s="460"/>
      <c r="AM10" s="460"/>
      <c r="AN10" s="460"/>
      <c r="AO10" s="460"/>
      <c r="AP10" s="460"/>
      <c r="AQ10" s="460"/>
      <c r="AR10" s="460"/>
      <c r="AS10" s="460"/>
      <c r="AT10" s="460"/>
      <c r="AU10" s="460"/>
      <c r="AV10" s="460"/>
      <c r="AW10" s="460"/>
      <c r="AX10" s="460"/>
      <c r="AY10" s="460"/>
      <c r="AZ10" s="460"/>
      <c r="BA10" s="460"/>
      <c r="BB10" s="460"/>
      <c r="BC10" s="460"/>
      <c r="BD10" s="460"/>
      <c r="BE10" s="460"/>
      <c r="BF10" s="460"/>
      <c r="BG10" s="460"/>
      <c r="BH10" s="460"/>
      <c r="BI10" s="460"/>
      <c r="BJ10" s="460"/>
      <c r="BK10" s="460"/>
      <c r="BL10" s="460"/>
      <c r="BM10" s="463" t="s">
        <v>147</v>
      </c>
    </row>
    <row r="11" spans="3:67" ht="18.75" customHeight="1" x14ac:dyDescent="0.3">
      <c r="D11" s="456" t="s">
        <v>148</v>
      </c>
      <c r="H11" s="460"/>
      <c r="I11" s="464"/>
      <c r="J11" s="464"/>
      <c r="K11" s="464"/>
      <c r="L11" s="464"/>
      <c r="M11" s="464"/>
      <c r="N11" s="464"/>
      <c r="O11" s="464"/>
      <c r="P11" s="464"/>
      <c r="Q11" s="464"/>
      <c r="R11" s="464"/>
      <c r="S11" s="464"/>
      <c r="T11" s="464"/>
      <c r="U11" s="460"/>
      <c r="V11" s="460"/>
      <c r="W11" s="460"/>
      <c r="X11" s="460"/>
      <c r="Y11" s="460"/>
      <c r="Z11" s="460"/>
      <c r="AA11" s="460"/>
      <c r="AB11" s="460"/>
      <c r="AC11" s="460"/>
      <c r="AD11" s="460"/>
      <c r="AE11" s="460"/>
      <c r="AF11" s="460"/>
      <c r="AG11" s="460"/>
      <c r="AH11" s="460"/>
      <c r="AI11" s="460"/>
      <c r="AJ11" s="460"/>
      <c r="AK11" s="460"/>
      <c r="AL11" s="460"/>
      <c r="AM11" s="460"/>
      <c r="AN11" s="460"/>
      <c r="AO11" s="460"/>
      <c r="AP11" s="460"/>
      <c r="AQ11" s="460"/>
      <c r="AR11" s="460"/>
      <c r="AS11" s="460"/>
      <c r="AT11" s="460"/>
      <c r="AU11" s="460"/>
      <c r="AV11" s="460"/>
      <c r="AW11" s="460"/>
      <c r="AX11" s="460"/>
      <c r="AY11" s="460"/>
      <c r="AZ11" s="460"/>
      <c r="BA11" s="460"/>
      <c r="BB11" s="460"/>
      <c r="BC11" s="460"/>
      <c r="BD11" s="460"/>
      <c r="BE11" s="460"/>
      <c r="BF11" s="460"/>
      <c r="BG11" s="460"/>
      <c r="BH11" s="460"/>
      <c r="BI11" s="460"/>
      <c r="BJ11" s="460"/>
      <c r="BK11" s="460"/>
      <c r="BL11" s="460"/>
      <c r="BM11" s="463" t="s">
        <v>2</v>
      </c>
    </row>
    <row r="12" spans="3:67" ht="18.75" customHeight="1" x14ac:dyDescent="0.3">
      <c r="D12" s="456" t="s">
        <v>8</v>
      </c>
      <c r="H12" s="460"/>
      <c r="I12" s="464"/>
      <c r="J12" s="464"/>
      <c r="K12" s="464"/>
      <c r="L12" s="464"/>
      <c r="M12" s="464"/>
      <c r="N12" s="464"/>
      <c r="O12" s="464"/>
      <c r="P12" s="464"/>
      <c r="Q12" s="464"/>
      <c r="R12" s="464"/>
      <c r="S12" s="464"/>
      <c r="T12" s="464"/>
      <c r="U12" s="460"/>
      <c r="V12" s="460"/>
      <c r="W12" s="460"/>
      <c r="X12" s="460"/>
      <c r="Y12" s="460"/>
      <c r="Z12" s="460"/>
      <c r="AA12" s="460"/>
      <c r="AB12" s="460"/>
      <c r="AC12" s="460"/>
      <c r="AD12" s="460"/>
      <c r="AE12" s="460"/>
      <c r="AF12" s="460"/>
      <c r="AG12" s="460"/>
      <c r="AH12" s="460"/>
      <c r="AI12" s="460"/>
      <c r="AJ12" s="460"/>
      <c r="AK12" s="460"/>
      <c r="AL12" s="460"/>
      <c r="AM12" s="460"/>
      <c r="AN12" s="460"/>
      <c r="AO12" s="460"/>
      <c r="AP12" s="460"/>
      <c r="AQ12" s="460"/>
      <c r="AR12" s="460"/>
      <c r="AS12" s="460"/>
      <c r="AT12" s="460"/>
      <c r="AU12" s="460"/>
      <c r="AV12" s="460"/>
      <c r="AW12" s="460"/>
      <c r="AX12" s="460"/>
      <c r="AY12" s="460"/>
      <c r="AZ12" s="460"/>
      <c r="BA12" s="460"/>
      <c r="BB12" s="460"/>
      <c r="BC12" s="460"/>
      <c r="BD12" s="460"/>
      <c r="BE12" s="460"/>
      <c r="BF12" s="460"/>
      <c r="BG12" s="460"/>
      <c r="BH12" s="460"/>
      <c r="BI12" s="460"/>
      <c r="BJ12" s="460"/>
      <c r="BK12" s="460"/>
      <c r="BL12" s="460"/>
      <c r="BM12" s="463" t="s">
        <v>3</v>
      </c>
    </row>
    <row r="13" spans="3:67" ht="18.75" customHeight="1" x14ac:dyDescent="0.3">
      <c r="D13" s="456" t="s">
        <v>9</v>
      </c>
      <c r="H13" s="465"/>
      <c r="I13" s="466"/>
      <c r="J13" s="466"/>
      <c r="K13" s="466"/>
      <c r="L13" s="466"/>
      <c r="M13" s="466"/>
      <c r="N13" s="466"/>
      <c r="O13" s="466"/>
      <c r="P13" s="466"/>
      <c r="Q13" s="466"/>
      <c r="R13" s="466"/>
      <c r="S13" s="466"/>
      <c r="T13" s="466"/>
      <c r="U13" s="465"/>
      <c r="V13" s="465"/>
      <c r="W13" s="465"/>
      <c r="X13" s="465"/>
      <c r="Y13" s="465"/>
      <c r="Z13" s="465"/>
      <c r="AA13" s="465"/>
      <c r="AB13" s="465"/>
      <c r="AC13" s="465"/>
      <c r="AD13" s="465"/>
      <c r="AE13" s="465"/>
      <c r="AF13" s="465"/>
      <c r="AG13" s="465"/>
      <c r="AH13" s="465"/>
      <c r="AI13" s="465"/>
      <c r="AJ13" s="465"/>
      <c r="AK13" s="465"/>
      <c r="AL13" s="465"/>
      <c r="AM13" s="465"/>
      <c r="AN13" s="465"/>
      <c r="AO13" s="465"/>
      <c r="AP13" s="465"/>
      <c r="AQ13" s="465"/>
      <c r="AR13" s="465"/>
      <c r="AS13" s="465"/>
      <c r="AT13" s="465"/>
      <c r="AU13" s="465"/>
      <c r="AV13" s="465"/>
      <c r="AW13" s="465"/>
      <c r="AX13" s="465"/>
      <c r="AY13" s="465"/>
      <c r="AZ13" s="465"/>
      <c r="BA13" s="465"/>
      <c r="BB13" s="465"/>
      <c r="BC13" s="465"/>
      <c r="BD13" s="465"/>
      <c r="BE13" s="465"/>
      <c r="BF13" s="465"/>
      <c r="BG13" s="465"/>
      <c r="BH13" s="465"/>
      <c r="BI13" s="465"/>
      <c r="BJ13" s="465"/>
      <c r="BK13" s="465"/>
      <c r="BL13" s="465"/>
      <c r="BM13" s="467" t="s">
        <v>4</v>
      </c>
      <c r="BN13" s="465"/>
      <c r="BO13" s="465"/>
    </row>
    <row r="14" spans="3:67" ht="18.75" customHeight="1" x14ac:dyDescent="0.3">
      <c r="C14" s="468"/>
      <c r="D14" s="469" t="s">
        <v>10</v>
      </c>
      <c r="F14" s="470"/>
      <c r="G14" s="465"/>
      <c r="H14" s="465"/>
      <c r="I14" s="466"/>
      <c r="J14" s="466"/>
      <c r="K14" s="466"/>
      <c r="L14" s="466"/>
      <c r="M14" s="466"/>
      <c r="N14" s="466"/>
      <c r="O14" s="466"/>
      <c r="P14" s="466"/>
      <c r="Q14" s="466"/>
      <c r="R14" s="466"/>
      <c r="S14" s="466"/>
      <c r="T14" s="466"/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6"/>
      <c r="AJ14" s="466"/>
      <c r="AK14" s="466"/>
      <c r="AL14" s="466"/>
      <c r="AM14" s="466"/>
      <c r="AN14" s="466"/>
      <c r="AO14" s="466"/>
      <c r="AP14" s="466"/>
      <c r="AQ14" s="466"/>
      <c r="AR14" s="466"/>
      <c r="AS14" s="466"/>
      <c r="AT14" s="466"/>
      <c r="AU14" s="466"/>
      <c r="AV14" s="466"/>
      <c r="AW14" s="466"/>
      <c r="AX14" s="466"/>
      <c r="AY14" s="466"/>
      <c r="AZ14" s="466"/>
      <c r="BA14" s="466"/>
      <c r="BB14" s="466"/>
      <c r="BC14" s="466"/>
      <c r="BD14" s="466"/>
      <c r="BE14" s="466"/>
      <c r="BF14" s="466"/>
      <c r="BG14" s="466"/>
      <c r="BH14" s="466"/>
      <c r="BI14" s="466"/>
      <c r="BJ14" s="466"/>
      <c r="BK14" s="466"/>
      <c r="BL14" s="466"/>
      <c r="BM14" s="466"/>
      <c r="BN14" s="464"/>
      <c r="BO14" s="464"/>
    </row>
    <row r="15" spans="3:67" x14ac:dyDescent="0.3">
      <c r="D15" s="456" t="s">
        <v>149</v>
      </c>
      <c r="I15" s="471"/>
      <c r="J15" s="471"/>
      <c r="K15" s="471"/>
      <c r="L15" s="471"/>
      <c r="M15" s="471"/>
      <c r="N15" s="471"/>
      <c r="O15" s="471"/>
      <c r="P15" s="471"/>
      <c r="Q15" s="471"/>
      <c r="R15" s="471"/>
      <c r="S15" s="471"/>
      <c r="T15" s="471"/>
      <c r="U15" s="472"/>
      <c r="V15" s="471"/>
      <c r="W15" s="471"/>
      <c r="X15" s="471"/>
      <c r="Y15" s="471"/>
      <c r="Z15" s="471"/>
      <c r="AA15" s="471"/>
      <c r="AB15" s="471"/>
      <c r="AC15" s="471"/>
      <c r="AD15" s="471"/>
      <c r="AE15" s="471"/>
      <c r="AF15" s="471"/>
      <c r="AG15" s="471"/>
      <c r="AH15" s="471"/>
      <c r="AI15" s="471"/>
      <c r="AJ15" s="471"/>
      <c r="AK15" s="471"/>
      <c r="AL15" s="471"/>
      <c r="AM15" s="471"/>
      <c r="AN15" s="471"/>
      <c r="AO15" s="471"/>
      <c r="AP15" s="471"/>
      <c r="AQ15" s="471"/>
      <c r="AR15" s="471"/>
      <c r="AS15" s="471"/>
      <c r="AT15" s="471"/>
      <c r="AU15" s="471"/>
      <c r="AV15" s="471"/>
      <c r="AW15" s="471"/>
      <c r="AX15" s="471"/>
      <c r="AY15" s="471"/>
      <c r="AZ15" s="471"/>
      <c r="BA15" s="471"/>
      <c r="BB15" s="471"/>
      <c r="BC15" s="471"/>
      <c r="BD15" s="471"/>
      <c r="BE15" s="471"/>
      <c r="BF15" s="471"/>
      <c r="BG15" s="471"/>
      <c r="BH15" s="471"/>
      <c r="BI15" s="473"/>
      <c r="BJ15" s="471"/>
      <c r="BK15" s="471"/>
      <c r="BL15" s="471"/>
      <c r="BM15" s="471"/>
      <c r="BN15" s="464"/>
      <c r="BO15" s="464"/>
    </row>
    <row r="16" spans="3:67" s="465" customFormat="1" ht="19.5" customHeight="1" x14ac:dyDescent="0.3">
      <c r="C16" s="474"/>
      <c r="D16" s="469" t="s">
        <v>150</v>
      </c>
      <c r="E16" s="475"/>
      <c r="F16" s="475"/>
      <c r="G16" s="475"/>
      <c r="H16" s="475"/>
      <c r="I16" s="476"/>
      <c r="J16" s="476"/>
      <c r="K16" s="476"/>
      <c r="L16" s="476"/>
      <c r="M16" s="476"/>
      <c r="N16" s="476"/>
      <c r="O16" s="476"/>
      <c r="P16" s="476"/>
      <c r="Q16" s="476"/>
      <c r="R16" s="476"/>
      <c r="S16" s="476"/>
      <c r="T16" s="476"/>
      <c r="U16" s="472"/>
      <c r="V16" s="476"/>
      <c r="W16" s="476"/>
      <c r="X16" s="476"/>
      <c r="Y16" s="476"/>
      <c r="Z16" s="476"/>
      <c r="AA16" s="476"/>
      <c r="AB16" s="476"/>
      <c r="AC16" s="476"/>
      <c r="AD16" s="476"/>
      <c r="AE16" s="476"/>
      <c r="AF16" s="476"/>
      <c r="AG16" s="476"/>
      <c r="AH16" s="476"/>
      <c r="AI16" s="476"/>
      <c r="AJ16" s="476"/>
      <c r="AK16" s="476"/>
      <c r="AL16" s="476"/>
      <c r="AM16" s="476"/>
      <c r="AN16" s="476"/>
      <c r="AO16" s="476"/>
      <c r="AP16" s="476"/>
      <c r="AQ16" s="476"/>
      <c r="AR16" s="476"/>
      <c r="AS16" s="476"/>
      <c r="AT16" s="476"/>
      <c r="AU16" s="476"/>
      <c r="AV16" s="476"/>
      <c r="AW16" s="476"/>
      <c r="AX16" s="476"/>
      <c r="AY16" s="476"/>
      <c r="AZ16" s="476"/>
      <c r="BA16" s="476"/>
      <c r="BB16" s="476"/>
      <c r="BC16" s="476"/>
      <c r="BD16" s="476"/>
      <c r="BE16" s="476"/>
      <c r="BF16" s="476"/>
      <c r="BG16" s="476"/>
      <c r="BH16" s="476"/>
      <c r="BI16" s="473"/>
      <c r="BJ16" s="477"/>
      <c r="BK16" s="476"/>
      <c r="BL16" s="476"/>
      <c r="BM16" s="476"/>
      <c r="BN16" s="466"/>
      <c r="BO16" s="466"/>
    </row>
    <row r="17" spans="3:68" s="465" customFormat="1" ht="16.5" customHeight="1" thickBot="1" x14ac:dyDescent="0.35">
      <c r="C17" s="824"/>
      <c r="D17" s="824"/>
      <c r="E17" s="478"/>
      <c r="F17" s="479"/>
      <c r="G17" s="480"/>
      <c r="H17" s="480"/>
      <c r="I17" s="481"/>
      <c r="J17" s="476"/>
      <c r="K17" s="476"/>
      <c r="L17" s="476"/>
      <c r="M17" s="476"/>
      <c r="N17" s="476"/>
      <c r="O17" s="476"/>
      <c r="P17" s="476"/>
      <c r="Q17" s="476"/>
      <c r="R17" s="476"/>
      <c r="S17" s="476"/>
      <c r="T17" s="476"/>
      <c r="U17" s="472"/>
      <c r="V17" s="476"/>
      <c r="W17" s="476"/>
      <c r="X17" s="476"/>
      <c r="Y17" s="476"/>
      <c r="Z17" s="476"/>
      <c r="AA17" s="476"/>
      <c r="AB17" s="476"/>
      <c r="AC17" s="476"/>
      <c r="AD17" s="476"/>
      <c r="AE17" s="476"/>
      <c r="AF17" s="476"/>
      <c r="AG17" s="476"/>
      <c r="AH17" s="476"/>
      <c r="AI17" s="476"/>
      <c r="AJ17" s="476"/>
      <c r="AK17" s="476"/>
      <c r="AL17" s="476"/>
      <c r="AM17" s="476"/>
      <c r="AN17" s="476"/>
      <c r="AO17" s="476"/>
      <c r="AP17" s="476"/>
      <c r="AQ17" s="476"/>
      <c r="AR17" s="476"/>
      <c r="AS17" s="476"/>
      <c r="AT17" s="476"/>
      <c r="AU17" s="476"/>
      <c r="AV17" s="476"/>
      <c r="AW17" s="482"/>
      <c r="AX17" s="476"/>
      <c r="AY17" s="476"/>
      <c r="AZ17" s="476"/>
      <c r="BA17" s="476"/>
      <c r="BB17" s="476"/>
      <c r="BC17" s="476"/>
      <c r="BD17" s="476"/>
      <c r="BE17" s="476"/>
      <c r="BF17" s="476"/>
      <c r="BG17" s="476"/>
      <c r="BH17" s="476"/>
      <c r="BI17" s="473"/>
      <c r="BJ17" s="476"/>
      <c r="BK17" s="476"/>
      <c r="BL17" s="476"/>
      <c r="BM17" s="476"/>
      <c r="BN17" s="466"/>
      <c r="BO17" s="466"/>
    </row>
    <row r="18" spans="3:68" s="465" customFormat="1" ht="56.25" customHeight="1" x14ac:dyDescent="0.25">
      <c r="C18" s="825" t="s">
        <v>13</v>
      </c>
      <c r="D18" s="827" t="s">
        <v>151</v>
      </c>
      <c r="E18" s="825" t="s">
        <v>152</v>
      </c>
      <c r="F18" s="827" t="s">
        <v>16</v>
      </c>
      <c r="G18" s="830" t="s">
        <v>153</v>
      </c>
      <c r="H18" s="817" t="s">
        <v>154</v>
      </c>
      <c r="I18" s="819" t="s">
        <v>21</v>
      </c>
      <c r="J18" s="820"/>
      <c r="K18" s="821"/>
      <c r="L18" s="483"/>
      <c r="M18" s="483"/>
      <c r="N18" s="483"/>
      <c r="O18" s="483"/>
      <c r="P18" s="483"/>
      <c r="Q18" s="483"/>
      <c r="R18" s="483"/>
      <c r="S18" s="483"/>
      <c r="T18" s="483"/>
      <c r="U18" s="809"/>
      <c r="V18" s="809"/>
      <c r="W18" s="809"/>
      <c r="X18" s="809"/>
      <c r="Y18" s="809"/>
      <c r="Z18" s="809"/>
      <c r="AA18" s="809"/>
      <c r="AB18" s="809"/>
      <c r="AC18" s="809"/>
      <c r="AD18" s="809"/>
      <c r="AE18" s="809"/>
      <c r="AF18" s="809"/>
      <c r="AG18" s="809"/>
      <c r="AH18" s="809"/>
      <c r="AI18" s="809"/>
      <c r="AJ18" s="809"/>
      <c r="AK18" s="809"/>
      <c r="AL18" s="809"/>
      <c r="AM18" s="809"/>
      <c r="AN18" s="809"/>
      <c r="AO18" s="809"/>
      <c r="AP18" s="809"/>
      <c r="AQ18" s="809"/>
      <c r="AR18" s="809"/>
      <c r="AS18" s="809"/>
      <c r="AT18" s="809"/>
      <c r="AU18" s="809"/>
      <c r="AV18" s="809"/>
      <c r="AW18" s="809"/>
      <c r="AX18" s="809"/>
      <c r="AY18" s="809"/>
      <c r="AZ18" s="809"/>
      <c r="BA18" s="809"/>
      <c r="BB18" s="809"/>
      <c r="BC18" s="809"/>
      <c r="BD18" s="809"/>
      <c r="BE18" s="809"/>
      <c r="BF18" s="809"/>
      <c r="BG18" s="809"/>
      <c r="BH18" s="809"/>
      <c r="BI18" s="809"/>
      <c r="BJ18" s="809"/>
      <c r="BK18" s="809"/>
      <c r="BL18" s="809"/>
      <c r="BM18" s="809"/>
      <c r="BN18" s="466"/>
      <c r="BO18" s="466"/>
    </row>
    <row r="19" spans="3:68" s="465" customFormat="1" ht="37.5" customHeight="1" thickBot="1" x14ac:dyDescent="0.3">
      <c r="C19" s="826"/>
      <c r="D19" s="828"/>
      <c r="E19" s="828"/>
      <c r="F19" s="829"/>
      <c r="G19" s="831"/>
      <c r="H19" s="818"/>
      <c r="I19" s="822"/>
      <c r="J19" s="809"/>
      <c r="K19" s="823"/>
      <c r="L19" s="484"/>
      <c r="M19" s="485"/>
      <c r="N19" s="485"/>
      <c r="O19" s="485"/>
      <c r="P19" s="485"/>
      <c r="Q19" s="485"/>
      <c r="R19" s="485"/>
      <c r="S19" s="485"/>
      <c r="T19" s="484"/>
      <c r="U19" s="486"/>
      <c r="V19" s="485"/>
      <c r="W19" s="485"/>
      <c r="X19" s="484"/>
      <c r="Y19" s="485"/>
      <c r="Z19" s="485"/>
      <c r="AA19" s="485"/>
      <c r="AB19" s="484"/>
      <c r="AC19" s="485"/>
      <c r="AD19" s="485"/>
      <c r="AE19" s="485"/>
      <c r="AF19" s="484"/>
      <c r="AG19" s="485"/>
      <c r="AH19" s="485"/>
      <c r="AI19" s="485"/>
      <c r="AJ19" s="484"/>
      <c r="AK19" s="485"/>
      <c r="AL19" s="485"/>
      <c r="AM19" s="485"/>
      <c r="AN19" s="484"/>
      <c r="AO19" s="485"/>
      <c r="AP19" s="485"/>
      <c r="AQ19" s="485"/>
      <c r="AR19" s="484"/>
      <c r="AS19" s="485"/>
      <c r="AT19" s="485"/>
      <c r="AU19" s="485"/>
      <c r="AV19" s="484"/>
      <c r="AW19" s="485"/>
      <c r="AX19" s="485"/>
      <c r="AY19" s="485"/>
      <c r="AZ19" s="484"/>
      <c r="BA19" s="485"/>
      <c r="BB19" s="485"/>
      <c r="BC19" s="485"/>
      <c r="BD19" s="484"/>
      <c r="BE19" s="485"/>
      <c r="BF19" s="485"/>
      <c r="BG19" s="485"/>
      <c r="BH19" s="484"/>
      <c r="BI19" s="485"/>
      <c r="BJ19" s="485"/>
      <c r="BK19" s="485"/>
      <c r="BL19" s="484"/>
      <c r="BM19" s="810"/>
      <c r="BN19" s="466"/>
      <c r="BO19" s="466"/>
    </row>
    <row r="20" spans="3:68" s="465" customFormat="1" ht="36" customHeight="1" outlineLevel="1" x14ac:dyDescent="0.3">
      <c r="C20" s="487" t="s">
        <v>36</v>
      </c>
      <c r="D20" s="488" t="s">
        <v>37</v>
      </c>
      <c r="E20" s="489" t="s">
        <v>38</v>
      </c>
      <c r="F20" s="490">
        <f>'[5]Тарифная смета за 2 пол.'!F23</f>
        <v>3795487</v>
      </c>
      <c r="G20" s="490">
        <f>'[5]Тарифная смета за 2 пол.'!I23</f>
        <v>1463116</v>
      </c>
      <c r="H20" s="491">
        <f>G20/F20-1</f>
        <v>-0.61451165555302922</v>
      </c>
      <c r="I20" s="811"/>
      <c r="J20" s="812"/>
      <c r="K20" s="813"/>
      <c r="L20" s="492"/>
      <c r="M20" s="493"/>
      <c r="N20" s="493"/>
      <c r="O20" s="493"/>
      <c r="P20" s="493"/>
      <c r="Q20" s="493"/>
      <c r="R20" s="493"/>
      <c r="S20" s="493"/>
      <c r="T20" s="492"/>
      <c r="U20" s="493"/>
      <c r="V20" s="493"/>
      <c r="W20" s="493"/>
      <c r="X20" s="492"/>
      <c r="Y20" s="493"/>
      <c r="Z20" s="493"/>
      <c r="AA20" s="493"/>
      <c r="AB20" s="492"/>
      <c r="AC20" s="493"/>
      <c r="AD20" s="493"/>
      <c r="AE20" s="493"/>
      <c r="AF20" s="492"/>
      <c r="AG20" s="493"/>
      <c r="AH20" s="493"/>
      <c r="AI20" s="493"/>
      <c r="AJ20" s="492"/>
      <c r="AK20" s="493"/>
      <c r="AL20" s="493"/>
      <c r="AM20" s="493"/>
      <c r="AN20" s="492"/>
      <c r="AO20" s="493"/>
      <c r="AP20" s="493"/>
      <c r="AQ20" s="493"/>
      <c r="AR20" s="492"/>
      <c r="AS20" s="493"/>
      <c r="AT20" s="493"/>
      <c r="AU20" s="493"/>
      <c r="AV20" s="492"/>
      <c r="AW20" s="493"/>
      <c r="AX20" s="493"/>
      <c r="AY20" s="493"/>
      <c r="AZ20" s="492"/>
      <c r="BA20" s="493"/>
      <c r="BB20" s="493"/>
      <c r="BC20" s="493"/>
      <c r="BD20" s="492"/>
      <c r="BE20" s="493"/>
      <c r="BF20" s="493"/>
      <c r="BG20" s="493"/>
      <c r="BH20" s="492"/>
      <c r="BI20" s="493"/>
      <c r="BJ20" s="493"/>
      <c r="BK20" s="493"/>
      <c r="BL20" s="494"/>
      <c r="BM20" s="804"/>
      <c r="BN20" s="466"/>
      <c r="BO20" s="466"/>
    </row>
    <row r="21" spans="3:68" s="465" customFormat="1" ht="18" customHeight="1" outlineLevel="1" x14ac:dyDescent="0.3">
      <c r="C21" s="495"/>
      <c r="D21" s="496" t="s">
        <v>39</v>
      </c>
      <c r="E21" s="497"/>
      <c r="F21" s="498"/>
      <c r="G21" s="498"/>
      <c r="H21" s="499"/>
      <c r="I21" s="814"/>
      <c r="J21" s="815"/>
      <c r="K21" s="816"/>
      <c r="L21" s="492"/>
      <c r="M21" s="500"/>
      <c r="N21" s="500"/>
      <c r="O21" s="500"/>
      <c r="P21" s="500"/>
      <c r="Q21" s="500"/>
      <c r="R21" s="500"/>
      <c r="S21" s="493"/>
      <c r="T21" s="492"/>
      <c r="U21" s="500"/>
      <c r="V21" s="500"/>
      <c r="W21" s="492"/>
      <c r="X21" s="492"/>
      <c r="Y21" s="500"/>
      <c r="Z21" s="500"/>
      <c r="AA21" s="493"/>
      <c r="AB21" s="492"/>
      <c r="AC21" s="500"/>
      <c r="AD21" s="500"/>
      <c r="AE21" s="493"/>
      <c r="AF21" s="492"/>
      <c r="AG21" s="492"/>
      <c r="AH21" s="492"/>
      <c r="AI21" s="492"/>
      <c r="AJ21" s="492"/>
      <c r="AK21" s="500"/>
      <c r="AL21" s="500"/>
      <c r="AM21" s="493"/>
      <c r="AN21" s="492"/>
      <c r="AO21" s="492"/>
      <c r="AP21" s="492"/>
      <c r="AQ21" s="492"/>
      <c r="AR21" s="492"/>
      <c r="AS21" s="500"/>
      <c r="AT21" s="500"/>
      <c r="AU21" s="493"/>
      <c r="AV21" s="492"/>
      <c r="AW21" s="492"/>
      <c r="AX21" s="492"/>
      <c r="AY21" s="492"/>
      <c r="AZ21" s="492"/>
      <c r="BA21" s="500"/>
      <c r="BB21" s="500"/>
      <c r="BC21" s="493"/>
      <c r="BD21" s="492"/>
      <c r="BE21" s="500"/>
      <c r="BF21" s="500"/>
      <c r="BG21" s="493"/>
      <c r="BH21" s="492"/>
      <c r="BI21" s="492"/>
      <c r="BJ21" s="492"/>
      <c r="BK21" s="492"/>
      <c r="BL21" s="492"/>
      <c r="BM21" s="805"/>
      <c r="BN21" s="466"/>
      <c r="BO21" s="466"/>
    </row>
    <row r="22" spans="3:68" s="465" customFormat="1" ht="18" customHeight="1" outlineLevel="1" x14ac:dyDescent="0.25">
      <c r="C22" s="501">
        <v>1</v>
      </c>
      <c r="D22" s="502" t="s">
        <v>40</v>
      </c>
      <c r="E22" s="503" t="s">
        <v>41</v>
      </c>
      <c r="F22" s="504">
        <f>'[5]Тарифная смета за 2 пол.'!F25</f>
        <v>3795487</v>
      </c>
      <c r="G22" s="504">
        <f>'[5]Тарифная смета за 2 пол.'!I25</f>
        <v>1463116</v>
      </c>
      <c r="H22" s="505">
        <f>G22/F22-1</f>
        <v>-0.61451165555302922</v>
      </c>
      <c r="I22" s="796"/>
      <c r="J22" s="797"/>
      <c r="K22" s="798"/>
      <c r="L22" s="506"/>
      <c r="M22" s="507"/>
      <c r="N22" s="507"/>
      <c r="O22" s="507"/>
      <c r="P22" s="507"/>
      <c r="Q22" s="507"/>
      <c r="R22" s="507"/>
      <c r="S22" s="507"/>
      <c r="T22" s="506"/>
      <c r="U22" s="507"/>
      <c r="V22" s="507"/>
      <c r="W22" s="507"/>
      <c r="X22" s="506"/>
      <c r="Y22" s="507"/>
      <c r="Z22" s="507"/>
      <c r="AA22" s="507"/>
      <c r="AB22" s="506"/>
      <c r="AC22" s="507"/>
      <c r="AD22" s="507"/>
      <c r="AE22" s="507"/>
      <c r="AF22" s="506"/>
      <c r="AG22" s="507"/>
      <c r="AH22" s="507"/>
      <c r="AI22" s="507"/>
      <c r="AJ22" s="506"/>
      <c r="AK22" s="507"/>
      <c r="AL22" s="507"/>
      <c r="AM22" s="507"/>
      <c r="AN22" s="506"/>
      <c r="AO22" s="507"/>
      <c r="AP22" s="507"/>
      <c r="AQ22" s="507"/>
      <c r="AR22" s="506"/>
      <c r="AS22" s="507"/>
      <c r="AT22" s="507"/>
      <c r="AU22" s="507"/>
      <c r="AV22" s="506"/>
      <c r="AW22" s="507"/>
      <c r="AX22" s="507"/>
      <c r="AY22" s="507"/>
      <c r="AZ22" s="506"/>
      <c r="BA22" s="507"/>
      <c r="BB22" s="507"/>
      <c r="BC22" s="507"/>
      <c r="BD22" s="506"/>
      <c r="BE22" s="507"/>
      <c r="BF22" s="507"/>
      <c r="BG22" s="507"/>
      <c r="BH22" s="506"/>
      <c r="BI22" s="507"/>
      <c r="BJ22" s="507"/>
      <c r="BK22" s="508"/>
      <c r="BL22" s="509"/>
      <c r="BM22" s="805"/>
      <c r="BN22" s="466"/>
      <c r="BO22" s="466"/>
    </row>
    <row r="23" spans="3:68" s="465" customFormat="1" ht="18" customHeight="1" outlineLevel="1" x14ac:dyDescent="0.3">
      <c r="C23" s="495"/>
      <c r="D23" s="496" t="s">
        <v>39</v>
      </c>
      <c r="E23" s="497" t="s">
        <v>41</v>
      </c>
      <c r="F23" s="510"/>
      <c r="G23" s="510"/>
      <c r="H23" s="499"/>
      <c r="I23" s="814"/>
      <c r="J23" s="815"/>
      <c r="K23" s="816"/>
      <c r="L23" s="492"/>
      <c r="M23" s="500"/>
      <c r="N23" s="500"/>
      <c r="O23" s="500"/>
      <c r="P23" s="500"/>
      <c r="Q23" s="500"/>
      <c r="R23" s="500"/>
      <c r="S23" s="493"/>
      <c r="T23" s="492"/>
      <c r="U23" s="511"/>
      <c r="V23" s="492"/>
      <c r="W23" s="492"/>
      <c r="X23" s="492"/>
      <c r="Y23" s="500"/>
      <c r="Z23" s="500"/>
      <c r="AA23" s="493"/>
      <c r="AB23" s="492"/>
      <c r="AC23" s="500"/>
      <c r="AD23" s="500"/>
      <c r="AE23" s="493"/>
      <c r="AF23" s="492"/>
      <c r="AG23" s="492"/>
      <c r="AH23" s="492"/>
      <c r="AI23" s="492"/>
      <c r="AJ23" s="492"/>
      <c r="AK23" s="500"/>
      <c r="AL23" s="500"/>
      <c r="AM23" s="493"/>
      <c r="AN23" s="492"/>
      <c r="AO23" s="492"/>
      <c r="AP23" s="492"/>
      <c r="AQ23" s="492"/>
      <c r="AR23" s="492"/>
      <c r="AS23" s="500"/>
      <c r="AT23" s="500"/>
      <c r="AU23" s="493"/>
      <c r="AV23" s="492"/>
      <c r="AW23" s="492"/>
      <c r="AX23" s="492"/>
      <c r="AY23" s="492"/>
      <c r="AZ23" s="492"/>
      <c r="BA23" s="500"/>
      <c r="BB23" s="500"/>
      <c r="BC23" s="493"/>
      <c r="BD23" s="492"/>
      <c r="BE23" s="500"/>
      <c r="BF23" s="500"/>
      <c r="BG23" s="493"/>
      <c r="BH23" s="492"/>
      <c r="BI23" s="492"/>
      <c r="BJ23" s="492"/>
      <c r="BK23" s="492"/>
      <c r="BL23" s="492"/>
      <c r="BM23" s="805"/>
      <c r="BN23" s="466"/>
      <c r="BO23" s="466"/>
    </row>
    <row r="24" spans="3:68" s="465" customFormat="1" ht="57" customHeight="1" outlineLevel="1" x14ac:dyDescent="0.25">
      <c r="C24" s="495" t="s">
        <v>42</v>
      </c>
      <c r="D24" s="496" t="s">
        <v>43</v>
      </c>
      <c r="E24" s="497" t="s">
        <v>41</v>
      </c>
      <c r="F24" s="512">
        <f>'[5]Тарифная смета за 2 пол.'!F27</f>
        <v>1806354</v>
      </c>
      <c r="G24" s="512">
        <f>'[5]Тарифная смета за 2 пол.'!I27</f>
        <v>699994</v>
      </c>
      <c r="H24" s="513">
        <f>G24/F24-1</f>
        <v>-0.61248238163726487</v>
      </c>
      <c r="I24" s="786"/>
      <c r="J24" s="787"/>
      <c r="K24" s="788"/>
      <c r="L24" s="506"/>
      <c r="M24" s="514"/>
      <c r="N24" s="514"/>
      <c r="O24" s="514"/>
      <c r="P24" s="514"/>
      <c r="Q24" s="514"/>
      <c r="R24" s="514"/>
      <c r="S24" s="507"/>
      <c r="T24" s="506"/>
      <c r="U24" s="514"/>
      <c r="V24" s="515"/>
      <c r="W24" s="514"/>
      <c r="X24" s="516"/>
      <c r="Y24" s="514"/>
      <c r="Z24" s="514"/>
      <c r="AA24" s="507"/>
      <c r="AB24" s="506"/>
      <c r="AC24" s="514"/>
      <c r="AD24" s="514"/>
      <c r="AE24" s="507"/>
      <c r="AF24" s="506"/>
      <c r="AG24" s="514"/>
      <c r="AH24" s="514"/>
      <c r="AI24" s="507"/>
      <c r="AJ24" s="506"/>
      <c r="AK24" s="514"/>
      <c r="AL24" s="514"/>
      <c r="AM24" s="507"/>
      <c r="AN24" s="506"/>
      <c r="AO24" s="514"/>
      <c r="AP24" s="514"/>
      <c r="AQ24" s="507"/>
      <c r="AR24" s="506"/>
      <c r="AS24" s="514"/>
      <c r="AT24" s="514"/>
      <c r="AU24" s="507"/>
      <c r="AV24" s="506"/>
      <c r="AW24" s="514"/>
      <c r="AX24" s="514"/>
      <c r="AY24" s="507"/>
      <c r="AZ24" s="506"/>
      <c r="BA24" s="514"/>
      <c r="BB24" s="514"/>
      <c r="BC24" s="507"/>
      <c r="BD24" s="506"/>
      <c r="BE24" s="514"/>
      <c r="BF24" s="514"/>
      <c r="BG24" s="507"/>
      <c r="BH24" s="506"/>
      <c r="BI24" s="514"/>
      <c r="BJ24" s="514"/>
      <c r="BK24" s="514"/>
      <c r="BL24" s="515"/>
      <c r="BM24" s="805"/>
      <c r="BN24" s="466"/>
      <c r="BO24" s="466"/>
    </row>
    <row r="25" spans="3:68" s="465" customFormat="1" ht="46.5" customHeight="1" outlineLevel="1" x14ac:dyDescent="0.25">
      <c r="C25" s="495" t="s">
        <v>44</v>
      </c>
      <c r="D25" s="496" t="s">
        <v>49</v>
      </c>
      <c r="E25" s="497" t="s">
        <v>41</v>
      </c>
      <c r="F25" s="512">
        <f>'[5]Тарифная смета за 2 пол.'!F28</f>
        <v>1989133</v>
      </c>
      <c r="G25" s="512">
        <f>'[5]Тарифная смета за 2 пол.'!I28</f>
        <v>763122</v>
      </c>
      <c r="H25" s="513">
        <f>G25/F25-1</f>
        <v>-0.61635446196910915</v>
      </c>
      <c r="I25" s="786"/>
      <c r="J25" s="787"/>
      <c r="K25" s="788"/>
      <c r="L25" s="506"/>
      <c r="M25" s="514"/>
      <c r="N25" s="514"/>
      <c r="O25" s="514"/>
      <c r="P25" s="514"/>
      <c r="Q25" s="514"/>
      <c r="R25" s="514"/>
      <c r="S25" s="507"/>
      <c r="T25" s="506"/>
      <c r="U25" s="514"/>
      <c r="V25" s="515"/>
      <c r="W25" s="514"/>
      <c r="X25" s="516"/>
      <c r="Y25" s="514"/>
      <c r="Z25" s="514"/>
      <c r="AA25" s="507"/>
      <c r="AB25" s="506"/>
      <c r="AC25" s="514"/>
      <c r="AD25" s="514"/>
      <c r="AE25" s="507"/>
      <c r="AF25" s="506"/>
      <c r="AG25" s="514"/>
      <c r="AH25" s="514"/>
      <c r="AI25" s="507"/>
      <c r="AJ25" s="506"/>
      <c r="AK25" s="514"/>
      <c r="AL25" s="514"/>
      <c r="AM25" s="507"/>
      <c r="AN25" s="506"/>
      <c r="AO25" s="514"/>
      <c r="AP25" s="514"/>
      <c r="AQ25" s="507"/>
      <c r="AR25" s="506"/>
      <c r="AS25" s="514"/>
      <c r="AT25" s="514"/>
      <c r="AU25" s="507"/>
      <c r="AV25" s="506"/>
      <c r="AW25" s="514"/>
      <c r="AX25" s="514"/>
      <c r="AY25" s="507"/>
      <c r="AZ25" s="506"/>
      <c r="BA25" s="514"/>
      <c r="BB25" s="514"/>
      <c r="BC25" s="507"/>
      <c r="BD25" s="506"/>
      <c r="BE25" s="514"/>
      <c r="BF25" s="514"/>
      <c r="BG25" s="507"/>
      <c r="BH25" s="506"/>
      <c r="BI25" s="514"/>
      <c r="BJ25" s="514"/>
      <c r="BK25" s="514"/>
      <c r="BL25" s="515"/>
      <c r="BM25" s="805"/>
      <c r="BN25" s="466"/>
      <c r="BO25" s="466"/>
    </row>
    <row r="26" spans="3:68" s="519" customFormat="1" ht="40.5" customHeight="1" x14ac:dyDescent="0.3">
      <c r="C26" s="517" t="s">
        <v>50</v>
      </c>
      <c r="D26" s="502" t="s">
        <v>51</v>
      </c>
      <c r="E26" s="503" t="s">
        <v>41</v>
      </c>
      <c r="F26" s="504">
        <f>F28+F31+F36+F37+F42</f>
        <v>55367</v>
      </c>
      <c r="G26" s="504">
        <f>G28+G31+G36+G37+G42</f>
        <v>38010</v>
      </c>
      <c r="H26" s="513">
        <f>G26/F26-1</f>
        <v>-0.31348998500912095</v>
      </c>
      <c r="I26" s="796"/>
      <c r="J26" s="797"/>
      <c r="K26" s="798"/>
      <c r="L26" s="492"/>
      <c r="M26" s="514"/>
      <c r="N26" s="507"/>
      <c r="O26" s="507"/>
      <c r="P26" s="507"/>
      <c r="Q26" s="507"/>
      <c r="R26" s="507"/>
      <c r="S26" s="493"/>
      <c r="T26" s="492"/>
      <c r="U26" s="518"/>
      <c r="V26" s="507"/>
      <c r="W26" s="493"/>
      <c r="X26" s="492"/>
      <c r="Y26" s="507"/>
      <c r="Z26" s="507"/>
      <c r="AA26" s="493"/>
      <c r="AB26" s="492"/>
      <c r="AC26" s="507"/>
      <c r="AD26" s="507"/>
      <c r="AE26" s="493"/>
      <c r="AF26" s="492"/>
      <c r="AG26" s="507"/>
      <c r="AH26" s="507"/>
      <c r="AI26" s="507"/>
      <c r="AJ26" s="506"/>
      <c r="AK26" s="507"/>
      <c r="AL26" s="507"/>
      <c r="AM26" s="493"/>
      <c r="AN26" s="492"/>
      <c r="AO26" s="507"/>
      <c r="AP26" s="507"/>
      <c r="AQ26" s="507"/>
      <c r="AR26" s="506"/>
      <c r="AS26" s="507"/>
      <c r="AT26" s="507"/>
      <c r="AU26" s="493"/>
      <c r="AV26" s="492"/>
      <c r="AW26" s="507"/>
      <c r="AX26" s="507"/>
      <c r="AY26" s="507"/>
      <c r="AZ26" s="506"/>
      <c r="BA26" s="507"/>
      <c r="BB26" s="507"/>
      <c r="BC26" s="493"/>
      <c r="BD26" s="492"/>
      <c r="BE26" s="507"/>
      <c r="BF26" s="507"/>
      <c r="BG26" s="493"/>
      <c r="BH26" s="492"/>
      <c r="BI26" s="507"/>
      <c r="BJ26" s="507"/>
      <c r="BK26" s="508"/>
      <c r="BL26" s="509"/>
      <c r="BM26" s="804"/>
      <c r="BN26" s="466"/>
      <c r="BO26" s="466"/>
      <c r="BP26" s="466"/>
    </row>
    <row r="27" spans="3:68" s="465" customFormat="1" ht="17.25" customHeight="1" x14ac:dyDescent="0.3">
      <c r="C27" s="495"/>
      <c r="D27" s="496" t="s">
        <v>39</v>
      </c>
      <c r="E27" s="497" t="s">
        <v>41</v>
      </c>
      <c r="F27" s="512"/>
      <c r="G27" s="512"/>
      <c r="H27" s="513"/>
      <c r="I27" s="799"/>
      <c r="J27" s="800"/>
      <c r="K27" s="801"/>
      <c r="L27" s="492"/>
      <c r="M27" s="514"/>
      <c r="N27" s="514"/>
      <c r="O27" s="514"/>
      <c r="P27" s="514"/>
      <c r="Q27" s="514"/>
      <c r="R27" s="514"/>
      <c r="S27" s="493"/>
      <c r="T27" s="492"/>
      <c r="U27" s="511"/>
      <c r="V27" s="492"/>
      <c r="W27" s="492"/>
      <c r="X27" s="492"/>
      <c r="Y27" s="514"/>
      <c r="Z27" s="514"/>
      <c r="AA27" s="493"/>
      <c r="AB27" s="492"/>
      <c r="AC27" s="514"/>
      <c r="AD27" s="514"/>
      <c r="AE27" s="493"/>
      <c r="AF27" s="492"/>
      <c r="AG27" s="492"/>
      <c r="AH27" s="492"/>
      <c r="AI27" s="492"/>
      <c r="AJ27" s="492"/>
      <c r="AK27" s="514"/>
      <c r="AL27" s="514"/>
      <c r="AM27" s="493"/>
      <c r="AN27" s="492"/>
      <c r="AO27" s="492"/>
      <c r="AP27" s="492"/>
      <c r="AQ27" s="492"/>
      <c r="AR27" s="492"/>
      <c r="AS27" s="514"/>
      <c r="AT27" s="514"/>
      <c r="AU27" s="493"/>
      <c r="AV27" s="492"/>
      <c r="AW27" s="492"/>
      <c r="AX27" s="492"/>
      <c r="AY27" s="492"/>
      <c r="AZ27" s="492"/>
      <c r="BA27" s="514"/>
      <c r="BB27" s="514"/>
      <c r="BC27" s="493"/>
      <c r="BD27" s="492"/>
      <c r="BE27" s="514"/>
      <c r="BF27" s="514"/>
      <c r="BG27" s="493"/>
      <c r="BH27" s="492"/>
      <c r="BI27" s="492"/>
      <c r="BJ27" s="492"/>
      <c r="BK27" s="492"/>
      <c r="BL27" s="492"/>
      <c r="BM27" s="805"/>
      <c r="BN27" s="466"/>
      <c r="BO27" s="466"/>
      <c r="BP27" s="466"/>
    </row>
    <row r="28" spans="3:68" s="465" customFormat="1" ht="17.25" customHeight="1" x14ac:dyDescent="0.25">
      <c r="C28" s="795">
        <v>2</v>
      </c>
      <c r="D28" s="502" t="s">
        <v>52</v>
      </c>
      <c r="E28" s="503" t="s">
        <v>41</v>
      </c>
      <c r="F28" s="504">
        <f>F30</f>
        <v>2790</v>
      </c>
      <c r="G28" s="504">
        <f>G30</f>
        <v>1794</v>
      </c>
      <c r="H28" s="513">
        <f>G28/F28-1</f>
        <v>-0.35698924731182791</v>
      </c>
      <c r="I28" s="796"/>
      <c r="J28" s="797"/>
      <c r="K28" s="798"/>
      <c r="L28" s="506"/>
      <c r="M28" s="514"/>
      <c r="N28" s="507"/>
      <c r="O28" s="507"/>
      <c r="P28" s="507"/>
      <c r="Q28" s="507"/>
      <c r="R28" s="507"/>
      <c r="S28" s="507"/>
      <c r="T28" s="506"/>
      <c r="U28" s="518"/>
      <c r="V28" s="507"/>
      <c r="W28" s="507"/>
      <c r="X28" s="506"/>
      <c r="Y28" s="507"/>
      <c r="Z28" s="507"/>
      <c r="AA28" s="507"/>
      <c r="AB28" s="506"/>
      <c r="AC28" s="507"/>
      <c r="AD28" s="507"/>
      <c r="AE28" s="507"/>
      <c r="AF28" s="506"/>
      <c r="AG28" s="507"/>
      <c r="AH28" s="507"/>
      <c r="AI28" s="507"/>
      <c r="AJ28" s="506"/>
      <c r="AK28" s="507"/>
      <c r="AL28" s="507"/>
      <c r="AM28" s="507"/>
      <c r="AN28" s="506"/>
      <c r="AO28" s="507"/>
      <c r="AP28" s="507"/>
      <c r="AQ28" s="507"/>
      <c r="AR28" s="506"/>
      <c r="AS28" s="507"/>
      <c r="AT28" s="507"/>
      <c r="AU28" s="507"/>
      <c r="AV28" s="506"/>
      <c r="AW28" s="507"/>
      <c r="AX28" s="507"/>
      <c r="AY28" s="507"/>
      <c r="AZ28" s="506"/>
      <c r="BA28" s="507"/>
      <c r="BB28" s="507"/>
      <c r="BC28" s="507"/>
      <c r="BD28" s="506"/>
      <c r="BE28" s="507"/>
      <c r="BF28" s="507"/>
      <c r="BG28" s="507"/>
      <c r="BH28" s="506"/>
      <c r="BI28" s="507"/>
      <c r="BJ28" s="507"/>
      <c r="BK28" s="508"/>
      <c r="BL28" s="509"/>
      <c r="BM28" s="805"/>
      <c r="BN28" s="466"/>
      <c r="BO28" s="466"/>
      <c r="BP28" s="466"/>
    </row>
    <row r="29" spans="3:68" s="465" customFormat="1" ht="17.25" customHeight="1" x14ac:dyDescent="0.3">
      <c r="C29" s="795"/>
      <c r="D29" s="496" t="s">
        <v>39</v>
      </c>
      <c r="E29" s="497" t="s">
        <v>41</v>
      </c>
      <c r="F29" s="512"/>
      <c r="G29" s="512"/>
      <c r="H29" s="513"/>
      <c r="I29" s="799"/>
      <c r="J29" s="800"/>
      <c r="K29" s="801"/>
      <c r="L29" s="492"/>
      <c r="M29" s="514"/>
      <c r="N29" s="514"/>
      <c r="O29" s="514"/>
      <c r="P29" s="514"/>
      <c r="Q29" s="514"/>
      <c r="R29" s="514"/>
      <c r="S29" s="493"/>
      <c r="T29" s="492"/>
      <c r="U29" s="511"/>
      <c r="V29" s="492"/>
      <c r="W29" s="492"/>
      <c r="X29" s="492"/>
      <c r="Y29" s="514"/>
      <c r="Z29" s="514"/>
      <c r="AA29" s="493"/>
      <c r="AB29" s="492"/>
      <c r="AC29" s="514"/>
      <c r="AD29" s="514"/>
      <c r="AE29" s="493"/>
      <c r="AF29" s="492"/>
      <c r="AG29" s="492"/>
      <c r="AH29" s="492"/>
      <c r="AI29" s="492"/>
      <c r="AJ29" s="492"/>
      <c r="AK29" s="514"/>
      <c r="AL29" s="514"/>
      <c r="AM29" s="493"/>
      <c r="AN29" s="492"/>
      <c r="AO29" s="492"/>
      <c r="AP29" s="492"/>
      <c r="AQ29" s="492"/>
      <c r="AR29" s="492"/>
      <c r="AS29" s="514"/>
      <c r="AT29" s="514"/>
      <c r="AU29" s="493"/>
      <c r="AV29" s="492"/>
      <c r="AW29" s="492"/>
      <c r="AX29" s="492"/>
      <c r="AY29" s="492"/>
      <c r="AZ29" s="492"/>
      <c r="BA29" s="514"/>
      <c r="BB29" s="514"/>
      <c r="BC29" s="493"/>
      <c r="BD29" s="492"/>
      <c r="BE29" s="514"/>
      <c r="BF29" s="514"/>
      <c r="BG29" s="493"/>
      <c r="BH29" s="492"/>
      <c r="BI29" s="492"/>
      <c r="BJ29" s="492"/>
      <c r="BK29" s="492"/>
      <c r="BL29" s="492"/>
      <c r="BM29" s="805"/>
      <c r="BN29" s="466"/>
      <c r="BO29" s="466"/>
      <c r="BP29" s="466"/>
    </row>
    <row r="30" spans="3:68" s="465" customFormat="1" ht="17.25" customHeight="1" x14ac:dyDescent="0.3">
      <c r="C30" s="495" t="s">
        <v>53</v>
      </c>
      <c r="D30" s="496" t="s">
        <v>54</v>
      </c>
      <c r="E30" s="497" t="s">
        <v>41</v>
      </c>
      <c r="F30" s="512">
        <v>2790</v>
      </c>
      <c r="G30" s="512">
        <f>'[5]Тарифная смета за 2 пол.'!I33</f>
        <v>1794</v>
      </c>
      <c r="H30" s="513">
        <f>G30/F30-1</f>
        <v>-0.35698924731182791</v>
      </c>
      <c r="I30" s="786"/>
      <c r="J30" s="787"/>
      <c r="K30" s="788"/>
      <c r="L30" s="492"/>
      <c r="M30" s="514"/>
      <c r="N30" s="514"/>
      <c r="O30" s="514"/>
      <c r="P30" s="514"/>
      <c r="Q30" s="514"/>
      <c r="R30" s="514"/>
      <c r="S30" s="493"/>
      <c r="T30" s="492"/>
      <c r="U30" s="520"/>
      <c r="V30" s="516"/>
      <c r="W30" s="514"/>
      <c r="X30" s="516"/>
      <c r="Y30" s="514"/>
      <c r="Z30" s="514"/>
      <c r="AA30" s="493"/>
      <c r="AB30" s="492"/>
      <c r="AC30" s="514"/>
      <c r="AD30" s="514"/>
      <c r="AE30" s="493"/>
      <c r="AF30" s="492"/>
      <c r="AG30" s="514"/>
      <c r="AH30" s="514"/>
      <c r="AI30" s="507"/>
      <c r="AJ30" s="506"/>
      <c r="AK30" s="514"/>
      <c r="AL30" s="514"/>
      <c r="AM30" s="493"/>
      <c r="AN30" s="492"/>
      <c r="AO30" s="514"/>
      <c r="AP30" s="514"/>
      <c r="AQ30" s="507"/>
      <c r="AR30" s="506"/>
      <c r="AS30" s="514"/>
      <c r="AT30" s="514"/>
      <c r="AU30" s="493"/>
      <c r="AV30" s="492"/>
      <c r="AW30" s="514"/>
      <c r="AX30" s="514"/>
      <c r="AY30" s="507"/>
      <c r="AZ30" s="506"/>
      <c r="BA30" s="514"/>
      <c r="BB30" s="514"/>
      <c r="BC30" s="493"/>
      <c r="BD30" s="492"/>
      <c r="BE30" s="514"/>
      <c r="BF30" s="514"/>
      <c r="BG30" s="493"/>
      <c r="BH30" s="492"/>
      <c r="BI30" s="514"/>
      <c r="BJ30" s="514"/>
      <c r="BK30" s="514"/>
      <c r="BL30" s="515"/>
      <c r="BM30" s="805"/>
      <c r="BN30" s="466"/>
      <c r="BO30" s="466"/>
      <c r="BP30" s="466"/>
    </row>
    <row r="31" spans="3:68" s="465" customFormat="1" ht="17.25" customHeight="1" x14ac:dyDescent="0.25">
      <c r="C31" s="795">
        <v>3</v>
      </c>
      <c r="D31" s="502" t="s">
        <v>57</v>
      </c>
      <c r="E31" s="503" t="s">
        <v>41</v>
      </c>
      <c r="F31" s="504">
        <f>F33+F34</f>
        <v>36212</v>
      </c>
      <c r="G31" s="504">
        <f>G33+G34</f>
        <v>26601</v>
      </c>
      <c r="H31" s="513">
        <f>G31/F31-1</f>
        <v>-0.26540925660002213</v>
      </c>
      <c r="I31" s="806"/>
      <c r="J31" s="807"/>
      <c r="K31" s="808"/>
      <c r="L31" s="506"/>
      <c r="M31" s="514"/>
      <c r="N31" s="507"/>
      <c r="O31" s="507"/>
      <c r="P31" s="507"/>
      <c r="Q31" s="507"/>
      <c r="R31" s="507"/>
      <c r="S31" s="507"/>
      <c r="T31" s="506"/>
      <c r="U31" s="518"/>
      <c r="V31" s="507"/>
      <c r="W31" s="507"/>
      <c r="X31" s="506"/>
      <c r="Y31" s="507"/>
      <c r="Z31" s="507"/>
      <c r="AA31" s="507"/>
      <c r="AB31" s="506"/>
      <c r="AC31" s="507"/>
      <c r="AD31" s="507"/>
      <c r="AE31" s="507"/>
      <c r="AF31" s="506"/>
      <c r="AG31" s="507"/>
      <c r="AH31" s="507"/>
      <c r="AI31" s="507"/>
      <c r="AJ31" s="506"/>
      <c r="AK31" s="507"/>
      <c r="AL31" s="507"/>
      <c r="AM31" s="507"/>
      <c r="AN31" s="506"/>
      <c r="AO31" s="507"/>
      <c r="AP31" s="507"/>
      <c r="AQ31" s="507"/>
      <c r="AR31" s="506"/>
      <c r="AS31" s="507"/>
      <c r="AT31" s="507"/>
      <c r="AU31" s="507"/>
      <c r="AV31" s="506"/>
      <c r="AW31" s="507"/>
      <c r="AX31" s="507"/>
      <c r="AY31" s="507"/>
      <c r="AZ31" s="506"/>
      <c r="BA31" s="507"/>
      <c r="BB31" s="507"/>
      <c r="BC31" s="507"/>
      <c r="BD31" s="506"/>
      <c r="BE31" s="507"/>
      <c r="BF31" s="507"/>
      <c r="BG31" s="507"/>
      <c r="BH31" s="506"/>
      <c r="BI31" s="507"/>
      <c r="BJ31" s="507"/>
      <c r="BK31" s="508"/>
      <c r="BL31" s="509"/>
      <c r="BM31" s="805"/>
      <c r="BN31" s="466"/>
      <c r="BO31" s="466"/>
      <c r="BP31" s="466"/>
    </row>
    <row r="32" spans="3:68" s="465" customFormat="1" ht="17.25" customHeight="1" x14ac:dyDescent="0.3">
      <c r="C32" s="795"/>
      <c r="D32" s="496" t="s">
        <v>39</v>
      </c>
      <c r="E32" s="497" t="s">
        <v>41</v>
      </c>
      <c r="F32" s="512"/>
      <c r="G32" s="512"/>
      <c r="H32" s="513"/>
      <c r="I32" s="799"/>
      <c r="J32" s="800"/>
      <c r="K32" s="801"/>
      <c r="L32" s="492"/>
      <c r="M32" s="514"/>
      <c r="N32" s="514"/>
      <c r="O32" s="514"/>
      <c r="P32" s="514"/>
      <c r="Q32" s="514"/>
      <c r="R32" s="514"/>
      <c r="S32" s="493"/>
      <c r="T32" s="492"/>
      <c r="U32" s="511"/>
      <c r="V32" s="492"/>
      <c r="W32" s="492"/>
      <c r="X32" s="492"/>
      <c r="Y32" s="514"/>
      <c r="Z32" s="514"/>
      <c r="AA32" s="493"/>
      <c r="AB32" s="492"/>
      <c r="AC32" s="514"/>
      <c r="AD32" s="514"/>
      <c r="AE32" s="493"/>
      <c r="AF32" s="492"/>
      <c r="AG32" s="492"/>
      <c r="AH32" s="492"/>
      <c r="AI32" s="492"/>
      <c r="AJ32" s="492"/>
      <c r="AK32" s="514"/>
      <c r="AL32" s="514"/>
      <c r="AM32" s="493"/>
      <c r="AN32" s="492"/>
      <c r="AO32" s="492"/>
      <c r="AP32" s="492"/>
      <c r="AQ32" s="492"/>
      <c r="AR32" s="492"/>
      <c r="AS32" s="514"/>
      <c r="AT32" s="514"/>
      <c r="AU32" s="493"/>
      <c r="AV32" s="492"/>
      <c r="AW32" s="492"/>
      <c r="AX32" s="492"/>
      <c r="AY32" s="492"/>
      <c r="AZ32" s="492"/>
      <c r="BA32" s="514"/>
      <c r="BB32" s="514"/>
      <c r="BC32" s="493"/>
      <c r="BD32" s="492"/>
      <c r="BE32" s="514"/>
      <c r="BF32" s="514"/>
      <c r="BG32" s="493"/>
      <c r="BH32" s="492"/>
      <c r="BI32" s="492"/>
      <c r="BJ32" s="492"/>
      <c r="BK32" s="492"/>
      <c r="BL32" s="492"/>
      <c r="BM32" s="805"/>
      <c r="BN32" s="466"/>
      <c r="BO32" s="466"/>
      <c r="BP32" s="466"/>
    </row>
    <row r="33" spans="3:68" s="465" customFormat="1" ht="17.25" customHeight="1" x14ac:dyDescent="0.3">
      <c r="C33" s="495" t="s">
        <v>58</v>
      </c>
      <c r="D33" s="496" t="s">
        <v>59</v>
      </c>
      <c r="E33" s="497" t="s">
        <v>41</v>
      </c>
      <c r="F33" s="512">
        <v>32950</v>
      </c>
      <c r="G33" s="512">
        <f>'[5]Тарифная смета за 2 пол.'!I36</f>
        <v>24032</v>
      </c>
      <c r="H33" s="513">
        <f>G33/F33-1</f>
        <v>-0.27065250379362671</v>
      </c>
      <c r="I33" s="786"/>
      <c r="J33" s="787"/>
      <c r="K33" s="788"/>
      <c r="L33" s="492"/>
      <c r="M33" s="514"/>
      <c r="N33" s="514"/>
      <c r="O33" s="514"/>
      <c r="P33" s="514"/>
      <c r="Q33" s="514"/>
      <c r="R33" s="514"/>
      <c r="S33" s="493"/>
      <c r="T33" s="492"/>
      <c r="U33" s="520"/>
      <c r="V33" s="516"/>
      <c r="W33" s="514"/>
      <c r="X33" s="516"/>
      <c r="Y33" s="514"/>
      <c r="Z33" s="514"/>
      <c r="AA33" s="493"/>
      <c r="AB33" s="492"/>
      <c r="AC33" s="514"/>
      <c r="AD33" s="514"/>
      <c r="AE33" s="493"/>
      <c r="AF33" s="492"/>
      <c r="AG33" s="514"/>
      <c r="AH33" s="514"/>
      <c r="AI33" s="507"/>
      <c r="AJ33" s="506"/>
      <c r="AK33" s="514"/>
      <c r="AL33" s="514"/>
      <c r="AM33" s="493"/>
      <c r="AN33" s="492"/>
      <c r="AO33" s="514"/>
      <c r="AP33" s="514"/>
      <c r="AQ33" s="507"/>
      <c r="AR33" s="506"/>
      <c r="AS33" s="514"/>
      <c r="AT33" s="514"/>
      <c r="AU33" s="493"/>
      <c r="AV33" s="492"/>
      <c r="AW33" s="514"/>
      <c r="AX33" s="514"/>
      <c r="AY33" s="507"/>
      <c r="AZ33" s="506"/>
      <c r="BA33" s="514"/>
      <c r="BB33" s="514"/>
      <c r="BC33" s="493"/>
      <c r="BD33" s="492"/>
      <c r="BE33" s="514"/>
      <c r="BF33" s="514"/>
      <c r="BG33" s="493"/>
      <c r="BH33" s="492"/>
      <c r="BI33" s="514"/>
      <c r="BJ33" s="514"/>
      <c r="BK33" s="514"/>
      <c r="BL33" s="515"/>
      <c r="BM33" s="805"/>
      <c r="BN33" s="521"/>
      <c r="BO33" s="466"/>
      <c r="BP33" s="466"/>
    </row>
    <row r="34" spans="3:68" s="465" customFormat="1" ht="17.25" customHeight="1" x14ac:dyDescent="0.25">
      <c r="C34" s="495" t="s">
        <v>60</v>
      </c>
      <c r="D34" s="496" t="s">
        <v>155</v>
      </c>
      <c r="E34" s="497" t="s">
        <v>41</v>
      </c>
      <c r="F34" s="512">
        <v>3262</v>
      </c>
      <c r="G34" s="512">
        <f>'[5]Тарифная смета за 2 пол.'!I37</f>
        <v>2569</v>
      </c>
      <c r="H34" s="513">
        <f>G34/F34-1</f>
        <v>-0.21244635193133043</v>
      </c>
      <c r="I34" s="786"/>
      <c r="J34" s="787"/>
      <c r="K34" s="788"/>
      <c r="L34" s="506"/>
      <c r="M34" s="514"/>
      <c r="N34" s="514"/>
      <c r="O34" s="514"/>
      <c r="P34" s="514"/>
      <c r="Q34" s="514"/>
      <c r="R34" s="514"/>
      <c r="S34" s="507"/>
      <c r="T34" s="506"/>
      <c r="U34" s="520"/>
      <c r="V34" s="516"/>
      <c r="W34" s="514"/>
      <c r="X34" s="516"/>
      <c r="Y34" s="514"/>
      <c r="Z34" s="514"/>
      <c r="AA34" s="507"/>
      <c r="AB34" s="506"/>
      <c r="AC34" s="514"/>
      <c r="AD34" s="514"/>
      <c r="AE34" s="507"/>
      <c r="AF34" s="506"/>
      <c r="AG34" s="514"/>
      <c r="AH34" s="514"/>
      <c r="AI34" s="507"/>
      <c r="AJ34" s="506"/>
      <c r="AK34" s="514"/>
      <c r="AL34" s="514"/>
      <c r="AM34" s="507"/>
      <c r="AN34" s="506"/>
      <c r="AO34" s="514"/>
      <c r="AP34" s="514"/>
      <c r="AQ34" s="507"/>
      <c r="AR34" s="506"/>
      <c r="AS34" s="514"/>
      <c r="AT34" s="514"/>
      <c r="AU34" s="507"/>
      <c r="AV34" s="506"/>
      <c r="AW34" s="514"/>
      <c r="AX34" s="514"/>
      <c r="AY34" s="507"/>
      <c r="AZ34" s="506"/>
      <c r="BA34" s="514"/>
      <c r="BB34" s="514"/>
      <c r="BC34" s="507"/>
      <c r="BD34" s="506"/>
      <c r="BE34" s="514"/>
      <c r="BF34" s="514"/>
      <c r="BG34" s="507"/>
      <c r="BH34" s="506"/>
      <c r="BI34" s="522"/>
      <c r="BJ34" s="514"/>
      <c r="BK34" s="514"/>
      <c r="BL34" s="515"/>
      <c r="BM34" s="805"/>
      <c r="BN34" s="521"/>
      <c r="BO34" s="466"/>
      <c r="BP34" s="466"/>
    </row>
    <row r="35" spans="3:68" s="519" customFormat="1" ht="17.25" hidden="1" customHeight="1" x14ac:dyDescent="0.25">
      <c r="C35" s="495"/>
      <c r="D35" s="496" t="s">
        <v>156</v>
      </c>
      <c r="E35" s="497"/>
      <c r="F35" s="512"/>
      <c r="G35" s="512"/>
      <c r="H35" s="513" t="e">
        <f>G35/F35-1</f>
        <v>#DIV/0!</v>
      </c>
      <c r="I35" s="523"/>
      <c r="J35" s="524"/>
      <c r="K35" s="525"/>
      <c r="L35" s="506"/>
      <c r="M35" s="514"/>
      <c r="N35" s="514"/>
      <c r="O35" s="514"/>
      <c r="P35" s="514"/>
      <c r="Q35" s="514"/>
      <c r="R35" s="514"/>
      <c r="S35" s="507"/>
      <c r="T35" s="506"/>
      <c r="U35" s="520"/>
      <c r="V35" s="516"/>
      <c r="W35" s="514"/>
      <c r="X35" s="516"/>
      <c r="Y35" s="514"/>
      <c r="Z35" s="514"/>
      <c r="AA35" s="507"/>
      <c r="AB35" s="506"/>
      <c r="AC35" s="514"/>
      <c r="AD35" s="514"/>
      <c r="AE35" s="507"/>
      <c r="AF35" s="506"/>
      <c r="AG35" s="514"/>
      <c r="AH35" s="514"/>
      <c r="AI35" s="507"/>
      <c r="AJ35" s="506"/>
      <c r="AK35" s="514"/>
      <c r="AL35" s="514"/>
      <c r="AM35" s="507"/>
      <c r="AN35" s="506"/>
      <c r="AO35" s="514"/>
      <c r="AP35" s="514"/>
      <c r="AQ35" s="507"/>
      <c r="AR35" s="506"/>
      <c r="AS35" s="514"/>
      <c r="AT35" s="514"/>
      <c r="AU35" s="507"/>
      <c r="AV35" s="506"/>
      <c r="AW35" s="514"/>
      <c r="AX35" s="514"/>
      <c r="AY35" s="507"/>
      <c r="AZ35" s="506"/>
      <c r="BA35" s="514"/>
      <c r="BB35" s="514"/>
      <c r="BC35" s="507"/>
      <c r="BD35" s="506"/>
      <c r="BE35" s="514"/>
      <c r="BF35" s="514"/>
      <c r="BG35" s="507"/>
      <c r="BH35" s="506"/>
      <c r="BI35" s="514"/>
      <c r="BJ35" s="514"/>
      <c r="BK35" s="514"/>
      <c r="BL35" s="515"/>
      <c r="BM35" s="805"/>
      <c r="BN35" s="466"/>
      <c r="BO35" s="466"/>
      <c r="BP35" s="466"/>
    </row>
    <row r="36" spans="3:68" s="519" customFormat="1" ht="17.25" customHeight="1" x14ac:dyDescent="0.3">
      <c r="C36" s="501">
        <v>4</v>
      </c>
      <c r="D36" s="502" t="s">
        <v>62</v>
      </c>
      <c r="E36" s="497" t="s">
        <v>41</v>
      </c>
      <c r="F36" s="526">
        <v>746</v>
      </c>
      <c r="G36" s="526">
        <f>'[5]Тарифная смета за 2 пол.'!I39</f>
        <v>274</v>
      </c>
      <c r="H36" s="513">
        <f>G36/F36-1</f>
        <v>-0.63270777479892759</v>
      </c>
      <c r="I36" s="796"/>
      <c r="J36" s="797"/>
      <c r="K36" s="798"/>
      <c r="L36" s="492"/>
      <c r="M36" s="514"/>
      <c r="N36" s="514"/>
      <c r="O36" s="514"/>
      <c r="P36" s="514"/>
      <c r="Q36" s="514"/>
      <c r="R36" s="514"/>
      <c r="S36" s="493"/>
      <c r="T36" s="492"/>
      <c r="U36" s="511"/>
      <c r="V36" s="492"/>
      <c r="W36" s="514"/>
      <c r="X36" s="516"/>
      <c r="Y36" s="514"/>
      <c r="Z36" s="507"/>
      <c r="AA36" s="493"/>
      <c r="AB36" s="492"/>
      <c r="AC36" s="507"/>
      <c r="AD36" s="507"/>
      <c r="AE36" s="493"/>
      <c r="AF36" s="492"/>
      <c r="AG36" s="514"/>
      <c r="AH36" s="514"/>
      <c r="AI36" s="507"/>
      <c r="AJ36" s="506"/>
      <c r="AK36" s="507"/>
      <c r="AL36" s="507"/>
      <c r="AM36" s="493"/>
      <c r="AN36" s="492"/>
      <c r="AO36" s="514"/>
      <c r="AP36" s="514"/>
      <c r="AQ36" s="507"/>
      <c r="AR36" s="506"/>
      <c r="AS36" s="514"/>
      <c r="AT36" s="507"/>
      <c r="AU36" s="493"/>
      <c r="AV36" s="492"/>
      <c r="AW36" s="514"/>
      <c r="AX36" s="514"/>
      <c r="AY36" s="507"/>
      <c r="AZ36" s="506"/>
      <c r="BA36" s="507"/>
      <c r="BB36" s="514"/>
      <c r="BC36" s="493"/>
      <c r="BD36" s="492"/>
      <c r="BE36" s="527"/>
      <c r="BF36" s="507"/>
      <c r="BG36" s="493"/>
      <c r="BH36" s="492"/>
      <c r="BI36" s="527"/>
      <c r="BJ36" s="507"/>
      <c r="BK36" s="507"/>
      <c r="BL36" s="528"/>
      <c r="BM36" s="805"/>
      <c r="BN36" s="466"/>
      <c r="BO36" s="466"/>
      <c r="BP36" s="466"/>
    </row>
    <row r="37" spans="3:68" s="519" customFormat="1" ht="17.25" customHeight="1" x14ac:dyDescent="0.3">
      <c r="C37" s="802">
        <v>5</v>
      </c>
      <c r="D37" s="502" t="s">
        <v>63</v>
      </c>
      <c r="E37" s="503" t="s">
        <v>41</v>
      </c>
      <c r="F37" s="504">
        <f>F39+F40+F41</f>
        <v>2716</v>
      </c>
      <c r="G37" s="504">
        <f>G39+G40+G41</f>
        <v>1679</v>
      </c>
      <c r="H37" s="513">
        <f>G37/F37-1</f>
        <v>-0.38181148748159055</v>
      </c>
      <c r="I37" s="789"/>
      <c r="J37" s="790"/>
      <c r="K37" s="791"/>
      <c r="L37" s="492"/>
      <c r="M37" s="514"/>
      <c r="N37" s="508"/>
      <c r="O37" s="514"/>
      <c r="P37" s="514"/>
      <c r="Q37" s="508"/>
      <c r="R37" s="508"/>
      <c r="S37" s="493"/>
      <c r="T37" s="492"/>
      <c r="U37" s="529"/>
      <c r="V37" s="508"/>
      <c r="W37" s="507"/>
      <c r="X37" s="506"/>
      <c r="Y37" s="508"/>
      <c r="Z37" s="508"/>
      <c r="AA37" s="493"/>
      <c r="AB37" s="492"/>
      <c r="AC37" s="508"/>
      <c r="AD37" s="508"/>
      <c r="AE37" s="493"/>
      <c r="AF37" s="492"/>
      <c r="AG37" s="508"/>
      <c r="AH37" s="508"/>
      <c r="AI37" s="507"/>
      <c r="AJ37" s="506"/>
      <c r="AK37" s="508"/>
      <c r="AL37" s="508"/>
      <c r="AM37" s="493"/>
      <c r="AN37" s="492"/>
      <c r="AO37" s="508"/>
      <c r="AP37" s="508"/>
      <c r="AQ37" s="507"/>
      <c r="AR37" s="506"/>
      <c r="AS37" s="508"/>
      <c r="AT37" s="508"/>
      <c r="AU37" s="493"/>
      <c r="AV37" s="492"/>
      <c r="AW37" s="508"/>
      <c r="AX37" s="508"/>
      <c r="AY37" s="507"/>
      <c r="AZ37" s="506"/>
      <c r="BA37" s="508"/>
      <c r="BB37" s="508"/>
      <c r="BC37" s="493"/>
      <c r="BD37" s="492"/>
      <c r="BE37" s="508"/>
      <c r="BF37" s="508"/>
      <c r="BG37" s="493"/>
      <c r="BH37" s="492"/>
      <c r="BI37" s="530"/>
      <c r="BJ37" s="508"/>
      <c r="BK37" s="508"/>
      <c r="BL37" s="509"/>
      <c r="BM37" s="805"/>
      <c r="BN37" s="466"/>
      <c r="BO37" s="466"/>
      <c r="BP37" s="466"/>
    </row>
    <row r="38" spans="3:68" s="519" customFormat="1" ht="17.25" customHeight="1" x14ac:dyDescent="0.3">
      <c r="C38" s="803"/>
      <c r="D38" s="496" t="s">
        <v>39</v>
      </c>
      <c r="E38" s="497" t="s">
        <v>41</v>
      </c>
      <c r="F38" s="512"/>
      <c r="G38" s="512"/>
      <c r="H38" s="513"/>
      <c r="I38" s="799"/>
      <c r="J38" s="800"/>
      <c r="K38" s="801"/>
      <c r="L38" s="492"/>
      <c r="M38" s="514"/>
      <c r="N38" s="514"/>
      <c r="O38" s="514"/>
      <c r="P38" s="514"/>
      <c r="Q38" s="514"/>
      <c r="R38" s="514"/>
      <c r="S38" s="493"/>
      <c r="T38" s="492"/>
      <c r="U38" s="511"/>
      <c r="V38" s="492"/>
      <c r="W38" s="492"/>
      <c r="X38" s="492"/>
      <c r="Y38" s="514"/>
      <c r="Z38" s="514"/>
      <c r="AA38" s="493"/>
      <c r="AB38" s="492"/>
      <c r="AC38" s="514"/>
      <c r="AD38" s="514"/>
      <c r="AE38" s="493"/>
      <c r="AF38" s="492"/>
      <c r="AG38" s="492"/>
      <c r="AH38" s="492"/>
      <c r="AI38" s="492"/>
      <c r="AJ38" s="492"/>
      <c r="AK38" s="514"/>
      <c r="AL38" s="514"/>
      <c r="AM38" s="493"/>
      <c r="AN38" s="492"/>
      <c r="AO38" s="492"/>
      <c r="AP38" s="492"/>
      <c r="AQ38" s="492"/>
      <c r="AR38" s="492"/>
      <c r="AS38" s="514"/>
      <c r="AT38" s="514"/>
      <c r="AU38" s="493"/>
      <c r="AV38" s="492"/>
      <c r="AW38" s="492"/>
      <c r="AX38" s="492"/>
      <c r="AY38" s="492"/>
      <c r="AZ38" s="492"/>
      <c r="BA38" s="514"/>
      <c r="BB38" s="514"/>
      <c r="BC38" s="493"/>
      <c r="BD38" s="492"/>
      <c r="BE38" s="514"/>
      <c r="BF38" s="514"/>
      <c r="BG38" s="493"/>
      <c r="BH38" s="492"/>
      <c r="BI38" s="492"/>
      <c r="BJ38" s="492"/>
      <c r="BK38" s="492"/>
      <c r="BL38" s="492"/>
      <c r="BM38" s="805"/>
      <c r="BN38" s="466"/>
      <c r="BO38" s="466"/>
      <c r="BP38" s="466"/>
    </row>
    <row r="39" spans="3:68" s="519" customFormat="1" ht="17.25" customHeight="1" x14ac:dyDescent="0.3">
      <c r="C39" s="495" t="s">
        <v>64</v>
      </c>
      <c r="D39" s="496" t="s">
        <v>65</v>
      </c>
      <c r="E39" s="497" t="s">
        <v>41</v>
      </c>
      <c r="F39" s="512">
        <v>2575</v>
      </c>
      <c r="G39" s="512">
        <f>'[5]Тарифная смета за 2 пол.'!I42</f>
        <v>1555</v>
      </c>
      <c r="H39" s="513">
        <f>G39/F39-1</f>
        <v>-0.39611650485436889</v>
      </c>
      <c r="I39" s="786"/>
      <c r="J39" s="787"/>
      <c r="K39" s="788"/>
      <c r="L39" s="492"/>
      <c r="M39" s="514"/>
      <c r="N39" s="514"/>
      <c r="O39" s="514"/>
      <c r="P39" s="514"/>
      <c r="Q39" s="514"/>
      <c r="R39" s="514"/>
      <c r="S39" s="493"/>
      <c r="T39" s="492"/>
      <c r="U39" s="520"/>
      <c r="V39" s="516"/>
      <c r="W39" s="514"/>
      <c r="X39" s="516"/>
      <c r="Y39" s="514"/>
      <c r="Z39" s="514"/>
      <c r="AA39" s="493"/>
      <c r="AB39" s="492"/>
      <c r="AC39" s="514"/>
      <c r="AD39" s="514"/>
      <c r="AE39" s="493"/>
      <c r="AF39" s="492"/>
      <c r="AG39" s="514"/>
      <c r="AH39" s="514"/>
      <c r="AI39" s="507"/>
      <c r="AJ39" s="506"/>
      <c r="AK39" s="514"/>
      <c r="AL39" s="514"/>
      <c r="AM39" s="493"/>
      <c r="AN39" s="492"/>
      <c r="AO39" s="514"/>
      <c r="AP39" s="514"/>
      <c r="AQ39" s="507"/>
      <c r="AR39" s="506"/>
      <c r="AS39" s="514"/>
      <c r="AT39" s="514"/>
      <c r="AU39" s="493"/>
      <c r="AV39" s="492"/>
      <c r="AW39" s="514"/>
      <c r="AX39" s="514"/>
      <c r="AY39" s="507"/>
      <c r="AZ39" s="506"/>
      <c r="BA39" s="514"/>
      <c r="BB39" s="514"/>
      <c r="BC39" s="493"/>
      <c r="BD39" s="492"/>
      <c r="BE39" s="514"/>
      <c r="BF39" s="514"/>
      <c r="BG39" s="493"/>
      <c r="BH39" s="492"/>
      <c r="BI39" s="514"/>
      <c r="BJ39" s="514"/>
      <c r="BK39" s="514"/>
      <c r="BL39" s="515"/>
      <c r="BM39" s="805"/>
      <c r="BN39" s="466"/>
      <c r="BO39" s="466"/>
      <c r="BP39" s="466"/>
    </row>
    <row r="40" spans="3:68" s="519" customFormat="1" ht="17.25" customHeight="1" x14ac:dyDescent="0.3">
      <c r="C40" s="495" t="s">
        <v>66</v>
      </c>
      <c r="D40" s="496" t="s">
        <v>157</v>
      </c>
      <c r="E40" s="503" t="s">
        <v>41</v>
      </c>
      <c r="F40" s="512">
        <v>102</v>
      </c>
      <c r="G40" s="512">
        <f>'[5]Тарифная смета за 2 пол.'!I43</f>
        <v>87</v>
      </c>
      <c r="H40" s="513">
        <f>G40/F40-1</f>
        <v>-0.1470588235294118</v>
      </c>
      <c r="I40" s="786"/>
      <c r="J40" s="787"/>
      <c r="K40" s="788"/>
      <c r="L40" s="492"/>
      <c r="M40" s="514"/>
      <c r="N40" s="514"/>
      <c r="O40" s="514"/>
      <c r="P40" s="514"/>
      <c r="Q40" s="514"/>
      <c r="R40" s="514"/>
      <c r="S40" s="493"/>
      <c r="T40" s="492"/>
      <c r="U40" s="520"/>
      <c r="V40" s="516"/>
      <c r="W40" s="514"/>
      <c r="X40" s="516"/>
      <c r="Y40" s="514"/>
      <c r="Z40" s="514"/>
      <c r="AA40" s="493"/>
      <c r="AB40" s="492"/>
      <c r="AC40" s="514"/>
      <c r="AD40" s="514"/>
      <c r="AE40" s="493"/>
      <c r="AF40" s="492"/>
      <c r="AG40" s="514"/>
      <c r="AH40" s="514"/>
      <c r="AI40" s="507"/>
      <c r="AJ40" s="506"/>
      <c r="AK40" s="514"/>
      <c r="AL40" s="514"/>
      <c r="AM40" s="493"/>
      <c r="AN40" s="492"/>
      <c r="AO40" s="514"/>
      <c r="AP40" s="514"/>
      <c r="AQ40" s="507"/>
      <c r="AR40" s="506"/>
      <c r="AS40" s="514"/>
      <c r="AT40" s="514"/>
      <c r="AU40" s="493"/>
      <c r="AV40" s="492"/>
      <c r="AW40" s="514"/>
      <c r="AX40" s="514"/>
      <c r="AY40" s="507"/>
      <c r="AZ40" s="506"/>
      <c r="BA40" s="514"/>
      <c r="BB40" s="514"/>
      <c r="BC40" s="493"/>
      <c r="BD40" s="492"/>
      <c r="BE40" s="514"/>
      <c r="BF40" s="514"/>
      <c r="BG40" s="493"/>
      <c r="BH40" s="492"/>
      <c r="BI40" s="514"/>
      <c r="BJ40" s="514"/>
      <c r="BK40" s="514"/>
      <c r="BL40" s="515"/>
      <c r="BM40" s="805"/>
      <c r="BN40" s="466"/>
      <c r="BO40" s="466"/>
      <c r="BP40" s="466"/>
    </row>
    <row r="41" spans="3:68" s="519" customFormat="1" ht="17.25" customHeight="1" x14ac:dyDescent="0.3">
      <c r="C41" s="495" t="s">
        <v>158</v>
      </c>
      <c r="D41" s="496" t="s">
        <v>159</v>
      </c>
      <c r="E41" s="503" t="s">
        <v>41</v>
      </c>
      <c r="F41" s="512">
        <v>39</v>
      </c>
      <c r="G41" s="512">
        <f>'[5]Тарифная смета за 2 пол.'!I44</f>
        <v>37</v>
      </c>
      <c r="H41" s="513">
        <f>G41/F41-1</f>
        <v>-5.1282051282051322E-2</v>
      </c>
      <c r="I41" s="786"/>
      <c r="J41" s="787"/>
      <c r="K41" s="788"/>
      <c r="L41" s="492"/>
      <c r="M41" s="514"/>
      <c r="N41" s="514"/>
      <c r="O41" s="514"/>
      <c r="P41" s="514"/>
      <c r="Q41" s="514"/>
      <c r="R41" s="514"/>
      <c r="S41" s="493"/>
      <c r="T41" s="492"/>
      <c r="U41" s="520"/>
      <c r="V41" s="516"/>
      <c r="W41" s="514"/>
      <c r="X41" s="516"/>
      <c r="Y41" s="514"/>
      <c r="Z41" s="514"/>
      <c r="AA41" s="493"/>
      <c r="AB41" s="492"/>
      <c r="AC41" s="514"/>
      <c r="AD41" s="514"/>
      <c r="AE41" s="493"/>
      <c r="AF41" s="492"/>
      <c r="AG41" s="514"/>
      <c r="AH41" s="514"/>
      <c r="AI41" s="507"/>
      <c r="AJ41" s="506"/>
      <c r="AK41" s="514"/>
      <c r="AL41" s="514"/>
      <c r="AM41" s="493"/>
      <c r="AN41" s="492"/>
      <c r="AO41" s="514"/>
      <c r="AP41" s="514"/>
      <c r="AQ41" s="507"/>
      <c r="AR41" s="506"/>
      <c r="AS41" s="514"/>
      <c r="AT41" s="514"/>
      <c r="AU41" s="493"/>
      <c r="AV41" s="492"/>
      <c r="AW41" s="514"/>
      <c r="AX41" s="514"/>
      <c r="AY41" s="507"/>
      <c r="AZ41" s="506"/>
      <c r="BA41" s="514"/>
      <c r="BB41" s="514"/>
      <c r="BC41" s="493"/>
      <c r="BD41" s="492"/>
      <c r="BE41" s="514"/>
      <c r="BF41" s="514"/>
      <c r="BG41" s="493"/>
      <c r="BH41" s="492"/>
      <c r="BI41" s="514"/>
      <c r="BJ41" s="514"/>
      <c r="BK41" s="514"/>
      <c r="BL41" s="515"/>
      <c r="BM41" s="805"/>
      <c r="BN41" s="466"/>
      <c r="BO41" s="466"/>
      <c r="BP41" s="466"/>
    </row>
    <row r="42" spans="3:68" s="519" customFormat="1" ht="17.25" customHeight="1" x14ac:dyDescent="0.3">
      <c r="C42" s="795">
        <v>6</v>
      </c>
      <c r="D42" s="531" t="s">
        <v>68</v>
      </c>
      <c r="E42" s="503" t="s">
        <v>41</v>
      </c>
      <c r="F42" s="504">
        <f>SUM(F43:F56)</f>
        <v>12903</v>
      </c>
      <c r="G42" s="504">
        <f>SUM(G43:G56)</f>
        <v>7662</v>
      </c>
      <c r="H42" s="513">
        <f>G42/F42-1</f>
        <v>-0.40618460823064406</v>
      </c>
      <c r="I42" s="796"/>
      <c r="J42" s="797"/>
      <c r="K42" s="798"/>
      <c r="L42" s="492"/>
      <c r="M42" s="514"/>
      <c r="N42" s="507"/>
      <c r="O42" s="507"/>
      <c r="P42" s="507"/>
      <c r="Q42" s="507"/>
      <c r="R42" s="507"/>
      <c r="S42" s="493"/>
      <c r="T42" s="492"/>
      <c r="U42" s="518"/>
      <c r="V42" s="507"/>
      <c r="W42" s="493"/>
      <c r="X42" s="492"/>
      <c r="Y42" s="507"/>
      <c r="Z42" s="507"/>
      <c r="AA42" s="493"/>
      <c r="AB42" s="492"/>
      <c r="AC42" s="507"/>
      <c r="AD42" s="507"/>
      <c r="AE42" s="493"/>
      <c r="AF42" s="492"/>
      <c r="AG42" s="507"/>
      <c r="AH42" s="507"/>
      <c r="AI42" s="507"/>
      <c r="AJ42" s="506"/>
      <c r="AK42" s="507"/>
      <c r="AL42" s="507"/>
      <c r="AM42" s="493"/>
      <c r="AN42" s="492"/>
      <c r="AO42" s="507"/>
      <c r="AP42" s="507"/>
      <c r="AQ42" s="507"/>
      <c r="AR42" s="506"/>
      <c r="AS42" s="507"/>
      <c r="AT42" s="507"/>
      <c r="AU42" s="493"/>
      <c r="AV42" s="492"/>
      <c r="AW42" s="507"/>
      <c r="AX42" s="507"/>
      <c r="AY42" s="507"/>
      <c r="AZ42" s="506"/>
      <c r="BA42" s="507"/>
      <c r="BB42" s="507"/>
      <c r="BC42" s="493"/>
      <c r="BD42" s="492"/>
      <c r="BE42" s="507"/>
      <c r="BF42" s="507"/>
      <c r="BG42" s="493"/>
      <c r="BH42" s="492"/>
      <c r="BI42" s="507"/>
      <c r="BJ42" s="507"/>
      <c r="BK42" s="508"/>
      <c r="BL42" s="509"/>
      <c r="BM42" s="805"/>
      <c r="BN42" s="466"/>
      <c r="BO42" s="466"/>
      <c r="BP42" s="466"/>
    </row>
    <row r="43" spans="3:68" s="519" customFormat="1" ht="18.75" customHeight="1" x14ac:dyDescent="0.3">
      <c r="C43" s="795"/>
      <c r="D43" s="496" t="s">
        <v>39</v>
      </c>
      <c r="E43" s="497" t="s">
        <v>41</v>
      </c>
      <c r="F43" s="510"/>
      <c r="G43" s="510"/>
      <c r="H43" s="513"/>
      <c r="I43" s="799"/>
      <c r="J43" s="800"/>
      <c r="K43" s="801"/>
      <c r="L43" s="492"/>
      <c r="M43" s="514"/>
      <c r="N43" s="514"/>
      <c r="O43" s="514"/>
      <c r="P43" s="514"/>
      <c r="Q43" s="514"/>
      <c r="R43" s="514"/>
      <c r="S43" s="493"/>
      <c r="T43" s="492"/>
      <c r="U43" s="511"/>
      <c r="V43" s="492"/>
      <c r="W43" s="492"/>
      <c r="X43" s="492"/>
      <c r="Y43" s="514"/>
      <c r="Z43" s="514"/>
      <c r="AA43" s="493"/>
      <c r="AB43" s="492"/>
      <c r="AC43" s="514"/>
      <c r="AD43" s="514"/>
      <c r="AE43" s="493"/>
      <c r="AF43" s="492"/>
      <c r="AG43" s="492"/>
      <c r="AH43" s="492"/>
      <c r="AI43" s="492"/>
      <c r="AJ43" s="492"/>
      <c r="AK43" s="514"/>
      <c r="AL43" s="514"/>
      <c r="AM43" s="493"/>
      <c r="AN43" s="492"/>
      <c r="AO43" s="492"/>
      <c r="AP43" s="492"/>
      <c r="AQ43" s="492"/>
      <c r="AR43" s="492"/>
      <c r="AS43" s="514"/>
      <c r="AT43" s="514"/>
      <c r="AU43" s="493"/>
      <c r="AV43" s="492"/>
      <c r="AW43" s="492"/>
      <c r="AX43" s="492"/>
      <c r="AY43" s="492"/>
      <c r="AZ43" s="492"/>
      <c r="BA43" s="514"/>
      <c r="BB43" s="514"/>
      <c r="BC43" s="493"/>
      <c r="BD43" s="492"/>
      <c r="BE43" s="514"/>
      <c r="BF43" s="514"/>
      <c r="BG43" s="493"/>
      <c r="BH43" s="492"/>
      <c r="BI43" s="492"/>
      <c r="BJ43" s="492"/>
      <c r="BK43" s="492"/>
      <c r="BL43" s="492"/>
      <c r="BM43" s="805"/>
      <c r="BN43" s="466"/>
      <c r="BO43" s="466"/>
      <c r="BP43" s="466"/>
    </row>
    <row r="44" spans="3:68" s="519" customFormat="1" ht="17.25" customHeight="1" x14ac:dyDescent="0.3">
      <c r="C44" s="495" t="s">
        <v>69</v>
      </c>
      <c r="D44" s="496" t="s">
        <v>160</v>
      </c>
      <c r="E44" s="497" t="s">
        <v>41</v>
      </c>
      <c r="F44" s="512">
        <v>1809</v>
      </c>
      <c r="G44" s="512">
        <f>'[5]Тарифная смета за 2 пол.'!I47</f>
        <v>1439</v>
      </c>
      <c r="H44" s="513">
        <f t="shared" ref="H44:H57" si="0">G44/F44-1</f>
        <v>-0.20453289110005524</v>
      </c>
      <c r="I44" s="786"/>
      <c r="J44" s="787"/>
      <c r="K44" s="788"/>
      <c r="L44" s="492"/>
      <c r="M44" s="514"/>
      <c r="N44" s="514"/>
      <c r="O44" s="514"/>
      <c r="P44" s="514"/>
      <c r="Q44" s="514"/>
      <c r="R44" s="514"/>
      <c r="S44" s="493"/>
      <c r="T44" s="492"/>
      <c r="U44" s="520"/>
      <c r="V44" s="516"/>
      <c r="W44" s="514"/>
      <c r="X44" s="516"/>
      <c r="Y44" s="514"/>
      <c r="Z44" s="514"/>
      <c r="AA44" s="493"/>
      <c r="AB44" s="492"/>
      <c r="AC44" s="514"/>
      <c r="AD44" s="514"/>
      <c r="AE44" s="493"/>
      <c r="AF44" s="492"/>
      <c r="AG44" s="514"/>
      <c r="AH44" s="514"/>
      <c r="AI44" s="507"/>
      <c r="AJ44" s="506"/>
      <c r="AK44" s="514"/>
      <c r="AL44" s="514"/>
      <c r="AM44" s="493"/>
      <c r="AN44" s="492"/>
      <c r="AO44" s="514"/>
      <c r="AP44" s="514"/>
      <c r="AQ44" s="507"/>
      <c r="AR44" s="506"/>
      <c r="AS44" s="514"/>
      <c r="AT44" s="514"/>
      <c r="AU44" s="493"/>
      <c r="AV44" s="492"/>
      <c r="AW44" s="514"/>
      <c r="AX44" s="514"/>
      <c r="AY44" s="507"/>
      <c r="AZ44" s="506"/>
      <c r="BA44" s="514"/>
      <c r="BB44" s="514"/>
      <c r="BC44" s="493"/>
      <c r="BD44" s="492"/>
      <c r="BE44" s="514"/>
      <c r="BF44" s="514"/>
      <c r="BG44" s="493"/>
      <c r="BH44" s="492"/>
      <c r="BI44" s="514"/>
      <c r="BJ44" s="514"/>
      <c r="BK44" s="514"/>
      <c r="BL44" s="515"/>
      <c r="BM44" s="805"/>
      <c r="BN44" s="466"/>
      <c r="BO44" s="466"/>
      <c r="BP44" s="466"/>
    </row>
    <row r="45" spans="3:68" s="519" customFormat="1" ht="17.25" customHeight="1" x14ac:dyDescent="0.3">
      <c r="C45" s="495" t="s">
        <v>71</v>
      </c>
      <c r="D45" s="496" t="s">
        <v>85</v>
      </c>
      <c r="E45" s="497" t="s">
        <v>41</v>
      </c>
      <c r="F45" s="512">
        <v>7301</v>
      </c>
      <c r="G45" s="512">
        <f>'[5]Тарифная смета за 2 пол.'!I48</f>
        <v>4365</v>
      </c>
      <c r="H45" s="513">
        <f t="shared" si="0"/>
        <v>-0.40213669360361592</v>
      </c>
      <c r="I45" s="786"/>
      <c r="J45" s="787"/>
      <c r="K45" s="788"/>
      <c r="L45" s="492"/>
      <c r="M45" s="514"/>
      <c r="N45" s="514"/>
      <c r="O45" s="514"/>
      <c r="P45" s="514"/>
      <c r="Q45" s="514"/>
      <c r="R45" s="514"/>
      <c r="S45" s="493"/>
      <c r="T45" s="492"/>
      <c r="U45" s="520"/>
      <c r="V45" s="516"/>
      <c r="W45" s="514"/>
      <c r="X45" s="516"/>
      <c r="Y45" s="514"/>
      <c r="Z45" s="514"/>
      <c r="AA45" s="493"/>
      <c r="AB45" s="492"/>
      <c r="AC45" s="514"/>
      <c r="AD45" s="514"/>
      <c r="AE45" s="493"/>
      <c r="AF45" s="492"/>
      <c r="AG45" s="514"/>
      <c r="AH45" s="514"/>
      <c r="AI45" s="507"/>
      <c r="AJ45" s="506"/>
      <c r="AK45" s="514"/>
      <c r="AL45" s="514"/>
      <c r="AM45" s="493"/>
      <c r="AN45" s="492"/>
      <c r="AO45" s="514"/>
      <c r="AP45" s="514"/>
      <c r="AQ45" s="507"/>
      <c r="AR45" s="506"/>
      <c r="AS45" s="514"/>
      <c r="AT45" s="514"/>
      <c r="AU45" s="493"/>
      <c r="AV45" s="492"/>
      <c r="AW45" s="514"/>
      <c r="AX45" s="514"/>
      <c r="AY45" s="507"/>
      <c r="AZ45" s="506"/>
      <c r="BA45" s="514"/>
      <c r="BB45" s="514"/>
      <c r="BC45" s="493"/>
      <c r="BD45" s="492"/>
      <c r="BE45" s="514"/>
      <c r="BF45" s="514"/>
      <c r="BG45" s="493"/>
      <c r="BH45" s="492"/>
      <c r="BI45" s="514"/>
      <c r="BJ45" s="514"/>
      <c r="BK45" s="514"/>
      <c r="BL45" s="515"/>
      <c r="BM45" s="805"/>
      <c r="BN45" s="532"/>
      <c r="BO45" s="466"/>
      <c r="BP45" s="466"/>
    </row>
    <row r="46" spans="3:68" s="519" customFormat="1" ht="17.25" customHeight="1" x14ac:dyDescent="0.3">
      <c r="C46" s="495" t="s">
        <v>73</v>
      </c>
      <c r="D46" s="496" t="s">
        <v>74</v>
      </c>
      <c r="E46" s="503" t="s">
        <v>41</v>
      </c>
      <c r="F46" s="512">
        <v>572</v>
      </c>
      <c r="G46" s="512">
        <f>'[5]Тарифная смета за 2 пол.'!I49</f>
        <v>290</v>
      </c>
      <c r="H46" s="513">
        <f t="shared" si="0"/>
        <v>-0.49300699300699302</v>
      </c>
      <c r="I46" s="786"/>
      <c r="J46" s="787"/>
      <c r="K46" s="788"/>
      <c r="L46" s="492"/>
      <c r="M46" s="514"/>
      <c r="N46" s="514"/>
      <c r="O46" s="514"/>
      <c r="P46" s="514"/>
      <c r="Q46" s="514"/>
      <c r="R46" s="514"/>
      <c r="S46" s="493"/>
      <c r="T46" s="492"/>
      <c r="U46" s="520"/>
      <c r="V46" s="516"/>
      <c r="W46" s="514"/>
      <c r="X46" s="516"/>
      <c r="Y46" s="514"/>
      <c r="Z46" s="514"/>
      <c r="AA46" s="493"/>
      <c r="AB46" s="492"/>
      <c r="AC46" s="514"/>
      <c r="AD46" s="514"/>
      <c r="AE46" s="493"/>
      <c r="AF46" s="492"/>
      <c r="AG46" s="514"/>
      <c r="AH46" s="514"/>
      <c r="AI46" s="507"/>
      <c r="AJ46" s="506"/>
      <c r="AK46" s="514"/>
      <c r="AL46" s="514"/>
      <c r="AM46" s="493"/>
      <c r="AN46" s="492"/>
      <c r="AO46" s="514"/>
      <c r="AP46" s="514"/>
      <c r="AQ46" s="507"/>
      <c r="AR46" s="506"/>
      <c r="AS46" s="514"/>
      <c r="AT46" s="514"/>
      <c r="AU46" s="493"/>
      <c r="AV46" s="492"/>
      <c r="AW46" s="514"/>
      <c r="AX46" s="514"/>
      <c r="AY46" s="507"/>
      <c r="AZ46" s="506"/>
      <c r="BA46" s="514"/>
      <c r="BB46" s="514"/>
      <c r="BC46" s="493"/>
      <c r="BD46" s="492"/>
      <c r="BE46" s="514"/>
      <c r="BF46" s="514"/>
      <c r="BG46" s="493"/>
      <c r="BH46" s="492"/>
      <c r="BI46" s="514"/>
      <c r="BJ46" s="514"/>
      <c r="BK46" s="514"/>
      <c r="BL46" s="515"/>
      <c r="BM46" s="805"/>
      <c r="BN46" s="466"/>
      <c r="BO46" s="466"/>
      <c r="BP46" s="466"/>
    </row>
    <row r="47" spans="3:68" s="519" customFormat="1" ht="17.25" customHeight="1" x14ac:dyDescent="0.3">
      <c r="C47" s="495" t="s">
        <v>75</v>
      </c>
      <c r="D47" s="496" t="s">
        <v>161</v>
      </c>
      <c r="E47" s="497" t="s">
        <v>41</v>
      </c>
      <c r="F47" s="512">
        <v>1516</v>
      </c>
      <c r="G47" s="512">
        <f>'[5]Тарифная смета за 2 пол.'!I50</f>
        <v>491</v>
      </c>
      <c r="H47" s="513">
        <f t="shared" si="0"/>
        <v>-0.67612137203166234</v>
      </c>
      <c r="I47" s="786"/>
      <c r="J47" s="787"/>
      <c r="K47" s="788"/>
      <c r="L47" s="492"/>
      <c r="M47" s="514"/>
      <c r="N47" s="514"/>
      <c r="O47" s="514"/>
      <c r="P47" s="514"/>
      <c r="Q47" s="514"/>
      <c r="R47" s="514"/>
      <c r="S47" s="493"/>
      <c r="T47" s="492"/>
      <c r="U47" s="520"/>
      <c r="V47" s="516"/>
      <c r="W47" s="514"/>
      <c r="X47" s="516"/>
      <c r="Y47" s="514"/>
      <c r="Z47" s="514"/>
      <c r="AA47" s="493"/>
      <c r="AB47" s="492"/>
      <c r="AC47" s="514"/>
      <c r="AD47" s="514"/>
      <c r="AE47" s="493"/>
      <c r="AF47" s="492"/>
      <c r="AG47" s="514"/>
      <c r="AH47" s="514"/>
      <c r="AI47" s="507"/>
      <c r="AJ47" s="506"/>
      <c r="AK47" s="514"/>
      <c r="AL47" s="514"/>
      <c r="AM47" s="493"/>
      <c r="AN47" s="492"/>
      <c r="AO47" s="514"/>
      <c r="AP47" s="514"/>
      <c r="AQ47" s="507"/>
      <c r="AR47" s="506"/>
      <c r="AS47" s="514"/>
      <c r="AT47" s="514"/>
      <c r="AU47" s="493"/>
      <c r="AV47" s="492"/>
      <c r="AW47" s="514"/>
      <c r="AX47" s="514"/>
      <c r="AY47" s="507"/>
      <c r="AZ47" s="506"/>
      <c r="BA47" s="514"/>
      <c r="BB47" s="514"/>
      <c r="BC47" s="493"/>
      <c r="BD47" s="492"/>
      <c r="BE47" s="514"/>
      <c r="BF47" s="514"/>
      <c r="BG47" s="493"/>
      <c r="BH47" s="492"/>
      <c r="BI47" s="514"/>
      <c r="BJ47" s="514"/>
      <c r="BK47" s="514"/>
      <c r="BL47" s="515"/>
      <c r="BM47" s="805"/>
      <c r="BN47" s="466"/>
      <c r="BO47" s="466"/>
      <c r="BP47" s="466"/>
    </row>
    <row r="48" spans="3:68" s="519" customFormat="1" ht="17.25" customHeight="1" x14ac:dyDescent="0.3">
      <c r="C48" s="495" t="s">
        <v>77</v>
      </c>
      <c r="D48" s="496" t="s">
        <v>70</v>
      </c>
      <c r="E48" s="497" t="s">
        <v>41</v>
      </c>
      <c r="F48" s="512">
        <v>7</v>
      </c>
      <c r="G48" s="512">
        <f>'[5]Тарифная смета за 2 пол.'!I51</f>
        <v>10</v>
      </c>
      <c r="H48" s="513">
        <f t="shared" si="0"/>
        <v>0.4285714285714286</v>
      </c>
      <c r="I48" s="786"/>
      <c r="J48" s="787"/>
      <c r="K48" s="788"/>
      <c r="L48" s="492"/>
      <c r="M48" s="514"/>
      <c r="N48" s="514"/>
      <c r="O48" s="514"/>
      <c r="P48" s="514"/>
      <c r="Q48" s="514"/>
      <c r="R48" s="514"/>
      <c r="S48" s="493"/>
      <c r="T48" s="492"/>
      <c r="U48" s="520"/>
      <c r="V48" s="516"/>
      <c r="W48" s="514"/>
      <c r="X48" s="516"/>
      <c r="Y48" s="514"/>
      <c r="Z48" s="514"/>
      <c r="AA48" s="493"/>
      <c r="AB48" s="492"/>
      <c r="AC48" s="514"/>
      <c r="AD48" s="514"/>
      <c r="AE48" s="493"/>
      <c r="AF48" s="492"/>
      <c r="AG48" s="514"/>
      <c r="AH48" s="514"/>
      <c r="AI48" s="507"/>
      <c r="AJ48" s="506"/>
      <c r="AK48" s="514"/>
      <c r="AL48" s="514"/>
      <c r="AM48" s="493"/>
      <c r="AN48" s="492"/>
      <c r="AO48" s="514"/>
      <c r="AP48" s="514"/>
      <c r="AQ48" s="507"/>
      <c r="AR48" s="506"/>
      <c r="AS48" s="514"/>
      <c r="AT48" s="514"/>
      <c r="AU48" s="493"/>
      <c r="AV48" s="492"/>
      <c r="AW48" s="514"/>
      <c r="AX48" s="514"/>
      <c r="AY48" s="507"/>
      <c r="AZ48" s="506"/>
      <c r="BA48" s="514"/>
      <c r="BB48" s="514"/>
      <c r="BC48" s="493"/>
      <c r="BD48" s="492"/>
      <c r="BE48" s="514"/>
      <c r="BF48" s="514"/>
      <c r="BG48" s="493"/>
      <c r="BH48" s="492"/>
      <c r="BI48" s="514"/>
      <c r="BJ48" s="514"/>
      <c r="BK48" s="514"/>
      <c r="BL48" s="515"/>
      <c r="BM48" s="805"/>
      <c r="BN48" s="466"/>
      <c r="BO48" s="466"/>
      <c r="BP48" s="466"/>
    </row>
    <row r="49" spans="3:68" s="519" customFormat="1" ht="17.25" customHeight="1" x14ac:dyDescent="0.3">
      <c r="C49" s="495" t="s">
        <v>79</v>
      </c>
      <c r="D49" s="496" t="s">
        <v>72</v>
      </c>
      <c r="E49" s="497" t="s">
        <v>41</v>
      </c>
      <c r="F49" s="512">
        <v>962</v>
      </c>
      <c r="G49" s="512">
        <f>'[5]Тарифная смета за 2 пол.'!I52</f>
        <v>594</v>
      </c>
      <c r="H49" s="513">
        <f t="shared" si="0"/>
        <v>-0.38253638253638256</v>
      </c>
      <c r="I49" s="786"/>
      <c r="J49" s="787"/>
      <c r="K49" s="788"/>
      <c r="L49" s="492"/>
      <c r="M49" s="514"/>
      <c r="N49" s="514"/>
      <c r="O49" s="514"/>
      <c r="P49" s="514"/>
      <c r="Q49" s="514"/>
      <c r="R49" s="514"/>
      <c r="S49" s="493"/>
      <c r="T49" s="492"/>
      <c r="U49" s="520"/>
      <c r="V49" s="516"/>
      <c r="W49" s="514"/>
      <c r="X49" s="516"/>
      <c r="Y49" s="514"/>
      <c r="Z49" s="514"/>
      <c r="AA49" s="493"/>
      <c r="AB49" s="492"/>
      <c r="AC49" s="514"/>
      <c r="AD49" s="514"/>
      <c r="AE49" s="493"/>
      <c r="AF49" s="492"/>
      <c r="AG49" s="514"/>
      <c r="AH49" s="514"/>
      <c r="AI49" s="507"/>
      <c r="AJ49" s="506"/>
      <c r="AK49" s="514"/>
      <c r="AL49" s="514"/>
      <c r="AM49" s="493"/>
      <c r="AN49" s="492"/>
      <c r="AO49" s="514"/>
      <c r="AP49" s="514"/>
      <c r="AQ49" s="507"/>
      <c r="AR49" s="506"/>
      <c r="AS49" s="514"/>
      <c r="AT49" s="514"/>
      <c r="AU49" s="493"/>
      <c r="AV49" s="492"/>
      <c r="AW49" s="514"/>
      <c r="AX49" s="514"/>
      <c r="AY49" s="507"/>
      <c r="AZ49" s="506"/>
      <c r="BA49" s="514"/>
      <c r="BB49" s="514"/>
      <c r="BC49" s="493"/>
      <c r="BD49" s="492"/>
      <c r="BE49" s="514"/>
      <c r="BF49" s="514"/>
      <c r="BG49" s="493"/>
      <c r="BH49" s="492"/>
      <c r="BI49" s="514"/>
      <c r="BJ49" s="514"/>
      <c r="BK49" s="514"/>
      <c r="BL49" s="515"/>
      <c r="BM49" s="805"/>
      <c r="BN49" s="466"/>
      <c r="BO49" s="466"/>
      <c r="BP49" s="466"/>
    </row>
    <row r="50" spans="3:68" s="519" customFormat="1" ht="17.25" customHeight="1" x14ac:dyDescent="0.25">
      <c r="C50" s="495" t="s">
        <v>84</v>
      </c>
      <c r="D50" s="496" t="s">
        <v>83</v>
      </c>
      <c r="E50" s="497" t="s">
        <v>41</v>
      </c>
      <c r="F50" s="512">
        <v>103</v>
      </c>
      <c r="G50" s="512">
        <f>'[5]Тарифная смета за 2 пол.'!I53</f>
        <v>50</v>
      </c>
      <c r="H50" s="513">
        <f t="shared" si="0"/>
        <v>-0.5145631067961165</v>
      </c>
      <c r="I50" s="786"/>
      <c r="J50" s="787"/>
      <c r="K50" s="788"/>
      <c r="L50" s="506"/>
      <c r="M50" s="514"/>
      <c r="N50" s="514"/>
      <c r="O50" s="514"/>
      <c r="P50" s="514"/>
      <c r="Q50" s="514"/>
      <c r="R50" s="514"/>
      <c r="S50" s="507"/>
      <c r="T50" s="506"/>
      <c r="U50" s="520"/>
      <c r="V50" s="516"/>
      <c r="W50" s="514"/>
      <c r="X50" s="516"/>
      <c r="Y50" s="514"/>
      <c r="Z50" s="514"/>
      <c r="AA50" s="507"/>
      <c r="AB50" s="506"/>
      <c r="AC50" s="514"/>
      <c r="AD50" s="514"/>
      <c r="AE50" s="507"/>
      <c r="AF50" s="506"/>
      <c r="AG50" s="514"/>
      <c r="AH50" s="514"/>
      <c r="AI50" s="507"/>
      <c r="AJ50" s="506"/>
      <c r="AK50" s="514"/>
      <c r="AL50" s="514"/>
      <c r="AM50" s="507"/>
      <c r="AN50" s="506"/>
      <c r="AO50" s="514"/>
      <c r="AP50" s="514"/>
      <c r="AQ50" s="507"/>
      <c r="AR50" s="506"/>
      <c r="AS50" s="514"/>
      <c r="AT50" s="514"/>
      <c r="AU50" s="507"/>
      <c r="AV50" s="506"/>
      <c r="AW50" s="514"/>
      <c r="AX50" s="514"/>
      <c r="AY50" s="507"/>
      <c r="AZ50" s="506"/>
      <c r="BA50" s="514"/>
      <c r="BB50" s="514"/>
      <c r="BC50" s="507"/>
      <c r="BD50" s="506"/>
      <c r="BE50" s="514"/>
      <c r="BF50" s="514"/>
      <c r="BG50" s="507"/>
      <c r="BH50" s="506"/>
      <c r="BI50" s="514"/>
      <c r="BJ50" s="514"/>
      <c r="BK50" s="514"/>
      <c r="BL50" s="515"/>
      <c r="BM50" s="805"/>
      <c r="BN50" s="466"/>
      <c r="BO50" s="466"/>
      <c r="BP50" s="466"/>
    </row>
    <row r="51" spans="3:68" s="519" customFormat="1" ht="17.25" customHeight="1" x14ac:dyDescent="0.25">
      <c r="C51" s="495" t="s">
        <v>86</v>
      </c>
      <c r="D51" s="496" t="s">
        <v>162</v>
      </c>
      <c r="E51" s="533" t="s">
        <v>41</v>
      </c>
      <c r="F51" s="512">
        <v>49</v>
      </c>
      <c r="G51" s="512">
        <f>'[5]Тарифная смета за 2 пол.'!I54</f>
        <v>75</v>
      </c>
      <c r="H51" s="513">
        <f t="shared" si="0"/>
        <v>0.53061224489795911</v>
      </c>
      <c r="I51" s="786"/>
      <c r="J51" s="787"/>
      <c r="K51" s="788"/>
      <c r="L51" s="506"/>
      <c r="M51" s="514"/>
      <c r="N51" s="514"/>
      <c r="O51" s="514"/>
      <c r="P51" s="514"/>
      <c r="Q51" s="514"/>
      <c r="R51" s="514"/>
      <c r="S51" s="507"/>
      <c r="T51" s="506"/>
      <c r="U51" s="520"/>
      <c r="V51" s="516"/>
      <c r="W51" s="514"/>
      <c r="X51" s="516"/>
      <c r="Y51" s="514"/>
      <c r="Z51" s="514"/>
      <c r="AA51" s="507"/>
      <c r="AB51" s="506"/>
      <c r="AC51" s="514"/>
      <c r="AD51" s="514"/>
      <c r="AE51" s="507"/>
      <c r="AF51" s="506"/>
      <c r="AG51" s="514"/>
      <c r="AH51" s="514"/>
      <c r="AI51" s="507"/>
      <c r="AJ51" s="506"/>
      <c r="AK51" s="514"/>
      <c r="AL51" s="514"/>
      <c r="AM51" s="507"/>
      <c r="AN51" s="506"/>
      <c r="AO51" s="514"/>
      <c r="AP51" s="514"/>
      <c r="AQ51" s="507"/>
      <c r="AR51" s="506"/>
      <c r="AS51" s="514"/>
      <c r="AT51" s="514"/>
      <c r="AU51" s="507"/>
      <c r="AV51" s="506"/>
      <c r="AW51" s="514"/>
      <c r="AX51" s="514"/>
      <c r="AY51" s="507"/>
      <c r="AZ51" s="506"/>
      <c r="BA51" s="514"/>
      <c r="BB51" s="514"/>
      <c r="BC51" s="507"/>
      <c r="BD51" s="506"/>
      <c r="BE51" s="514"/>
      <c r="BF51" s="514"/>
      <c r="BG51" s="507"/>
      <c r="BH51" s="506"/>
      <c r="BI51" s="514"/>
      <c r="BJ51" s="514"/>
      <c r="BK51" s="514"/>
      <c r="BL51" s="515"/>
      <c r="BM51" s="805"/>
      <c r="BN51" s="466"/>
      <c r="BO51" s="466"/>
      <c r="BP51" s="466"/>
    </row>
    <row r="52" spans="3:68" s="519" customFormat="1" ht="17.25" customHeight="1" x14ac:dyDescent="0.25">
      <c r="C52" s="495" t="s">
        <v>88</v>
      </c>
      <c r="D52" s="496" t="s">
        <v>89</v>
      </c>
      <c r="E52" s="533" t="s">
        <v>41</v>
      </c>
      <c r="F52" s="512">
        <v>3</v>
      </c>
      <c r="G52" s="512">
        <f>'[5]Тарифная смета за 2 пол.'!I55</f>
        <v>0</v>
      </c>
      <c r="H52" s="513">
        <f t="shared" si="0"/>
        <v>-1</v>
      </c>
      <c r="I52" s="786"/>
      <c r="J52" s="787"/>
      <c r="K52" s="788"/>
      <c r="L52" s="506"/>
      <c r="M52" s="514"/>
      <c r="N52" s="514"/>
      <c r="O52" s="514"/>
      <c r="P52" s="514"/>
      <c r="Q52" s="514"/>
      <c r="R52" s="514"/>
      <c r="S52" s="507"/>
      <c r="T52" s="506"/>
      <c r="U52" s="520"/>
      <c r="V52" s="516"/>
      <c r="W52" s="514"/>
      <c r="X52" s="516"/>
      <c r="Y52" s="514"/>
      <c r="Z52" s="514"/>
      <c r="AA52" s="507"/>
      <c r="AB52" s="506"/>
      <c r="AC52" s="514"/>
      <c r="AD52" s="514"/>
      <c r="AE52" s="507"/>
      <c r="AF52" s="506"/>
      <c r="AG52" s="514"/>
      <c r="AH52" s="514"/>
      <c r="AI52" s="507"/>
      <c r="AJ52" s="506"/>
      <c r="AK52" s="514"/>
      <c r="AL52" s="514"/>
      <c r="AM52" s="507"/>
      <c r="AN52" s="506"/>
      <c r="AO52" s="514"/>
      <c r="AP52" s="514"/>
      <c r="AQ52" s="507"/>
      <c r="AR52" s="506"/>
      <c r="AS52" s="514"/>
      <c r="AT52" s="514"/>
      <c r="AU52" s="507"/>
      <c r="AV52" s="506"/>
      <c r="AW52" s="514"/>
      <c r="AX52" s="514"/>
      <c r="AY52" s="507"/>
      <c r="AZ52" s="506"/>
      <c r="BA52" s="514"/>
      <c r="BB52" s="514"/>
      <c r="BC52" s="507"/>
      <c r="BD52" s="506"/>
      <c r="BE52" s="514"/>
      <c r="BF52" s="514"/>
      <c r="BG52" s="507"/>
      <c r="BH52" s="506"/>
      <c r="BI52" s="514"/>
      <c r="BJ52" s="514"/>
      <c r="BK52" s="514"/>
      <c r="BL52" s="515"/>
      <c r="BM52" s="805"/>
      <c r="BN52" s="532"/>
      <c r="BO52" s="466"/>
      <c r="BP52" s="466"/>
    </row>
    <row r="53" spans="3:68" s="519" customFormat="1" ht="17.25" customHeight="1" x14ac:dyDescent="0.25">
      <c r="C53" s="495" t="s">
        <v>90</v>
      </c>
      <c r="D53" s="496" t="s">
        <v>93</v>
      </c>
      <c r="E53" s="533" t="s">
        <v>41</v>
      </c>
      <c r="F53" s="512">
        <v>160</v>
      </c>
      <c r="G53" s="512">
        <f>'[5]Тарифная смета за 2 пол.'!I56</f>
        <v>159</v>
      </c>
      <c r="H53" s="513">
        <f t="shared" si="0"/>
        <v>-6.2499999999999778E-3</v>
      </c>
      <c r="I53" s="786"/>
      <c r="J53" s="787"/>
      <c r="K53" s="788"/>
      <c r="L53" s="506"/>
      <c r="M53" s="514"/>
      <c r="N53" s="514"/>
      <c r="O53" s="514"/>
      <c r="P53" s="514"/>
      <c r="Q53" s="514"/>
      <c r="R53" s="514"/>
      <c r="S53" s="507"/>
      <c r="T53" s="506"/>
      <c r="U53" s="520"/>
      <c r="V53" s="516"/>
      <c r="W53" s="514"/>
      <c r="X53" s="516"/>
      <c r="Y53" s="514"/>
      <c r="Z53" s="514"/>
      <c r="AA53" s="507"/>
      <c r="AB53" s="506"/>
      <c r="AC53" s="514"/>
      <c r="AD53" s="514"/>
      <c r="AE53" s="507"/>
      <c r="AF53" s="506"/>
      <c r="AG53" s="514"/>
      <c r="AH53" s="514"/>
      <c r="AI53" s="507"/>
      <c r="AJ53" s="506"/>
      <c r="AK53" s="514"/>
      <c r="AL53" s="514"/>
      <c r="AM53" s="507"/>
      <c r="AN53" s="506"/>
      <c r="AO53" s="514"/>
      <c r="AP53" s="514"/>
      <c r="AQ53" s="507"/>
      <c r="AR53" s="506"/>
      <c r="AS53" s="514"/>
      <c r="AT53" s="514"/>
      <c r="AU53" s="507"/>
      <c r="AV53" s="506"/>
      <c r="AW53" s="514"/>
      <c r="AX53" s="514"/>
      <c r="AY53" s="507"/>
      <c r="AZ53" s="506"/>
      <c r="BA53" s="514"/>
      <c r="BB53" s="514"/>
      <c r="BC53" s="507"/>
      <c r="BD53" s="506"/>
      <c r="BE53" s="514"/>
      <c r="BF53" s="514"/>
      <c r="BG53" s="507"/>
      <c r="BH53" s="506"/>
      <c r="BI53" s="514"/>
      <c r="BJ53" s="514"/>
      <c r="BK53" s="514"/>
      <c r="BL53" s="515"/>
      <c r="BM53" s="805"/>
      <c r="BN53" s="532"/>
      <c r="BO53" s="466"/>
      <c r="BP53" s="466"/>
    </row>
    <row r="54" spans="3:68" s="519" customFormat="1" ht="17.25" customHeight="1" x14ac:dyDescent="0.25">
      <c r="C54" s="495" t="s">
        <v>92</v>
      </c>
      <c r="D54" s="496" t="s">
        <v>163</v>
      </c>
      <c r="E54" s="533" t="s">
        <v>41</v>
      </c>
      <c r="F54" s="512">
        <v>50</v>
      </c>
      <c r="G54" s="512">
        <v>0</v>
      </c>
      <c r="H54" s="513">
        <f t="shared" si="0"/>
        <v>-1</v>
      </c>
      <c r="I54" s="786"/>
      <c r="J54" s="787"/>
      <c r="K54" s="788"/>
      <c r="L54" s="506"/>
      <c r="M54" s="514"/>
      <c r="N54" s="514"/>
      <c r="O54" s="514"/>
      <c r="P54" s="514"/>
      <c r="Q54" s="514"/>
      <c r="R54" s="514"/>
      <c r="S54" s="507"/>
      <c r="T54" s="506"/>
      <c r="U54" s="520"/>
      <c r="V54" s="516"/>
      <c r="W54" s="514"/>
      <c r="X54" s="516"/>
      <c r="Y54" s="514"/>
      <c r="Z54" s="514"/>
      <c r="AA54" s="507"/>
      <c r="AB54" s="506"/>
      <c r="AC54" s="514"/>
      <c r="AD54" s="514"/>
      <c r="AE54" s="507"/>
      <c r="AF54" s="506"/>
      <c r="AG54" s="514"/>
      <c r="AH54" s="514"/>
      <c r="AI54" s="507"/>
      <c r="AJ54" s="506"/>
      <c r="AK54" s="514"/>
      <c r="AL54" s="514"/>
      <c r="AM54" s="507"/>
      <c r="AN54" s="506"/>
      <c r="AO54" s="514"/>
      <c r="AP54" s="514"/>
      <c r="AQ54" s="507"/>
      <c r="AR54" s="506"/>
      <c r="AS54" s="514"/>
      <c r="AT54" s="514"/>
      <c r="AU54" s="507"/>
      <c r="AV54" s="506"/>
      <c r="AW54" s="514"/>
      <c r="AX54" s="514"/>
      <c r="AY54" s="507"/>
      <c r="AZ54" s="506"/>
      <c r="BA54" s="514"/>
      <c r="BB54" s="514"/>
      <c r="BC54" s="507"/>
      <c r="BD54" s="506"/>
      <c r="BE54" s="514"/>
      <c r="BF54" s="514"/>
      <c r="BG54" s="507"/>
      <c r="BH54" s="506"/>
      <c r="BI54" s="514"/>
      <c r="BJ54" s="514"/>
      <c r="BK54" s="514"/>
      <c r="BL54" s="515"/>
      <c r="BM54" s="805"/>
      <c r="BN54" s="532"/>
      <c r="BO54" s="466"/>
      <c r="BP54" s="466"/>
    </row>
    <row r="55" spans="3:68" s="519" customFormat="1" ht="17.25" customHeight="1" x14ac:dyDescent="0.25">
      <c r="C55" s="495" t="s">
        <v>94</v>
      </c>
      <c r="D55" s="496" t="s">
        <v>164</v>
      </c>
      <c r="E55" s="533" t="s">
        <v>41</v>
      </c>
      <c r="F55" s="512">
        <v>368</v>
      </c>
      <c r="G55" s="512">
        <f>'[5]Тарифная смета за 2 пол.'!I58</f>
        <v>187</v>
      </c>
      <c r="H55" s="513">
        <f t="shared" si="0"/>
        <v>-0.49184782608695654</v>
      </c>
      <c r="I55" s="786"/>
      <c r="J55" s="787"/>
      <c r="K55" s="788"/>
      <c r="L55" s="506"/>
      <c r="M55" s="514"/>
      <c r="N55" s="514"/>
      <c r="O55" s="514"/>
      <c r="P55" s="514"/>
      <c r="Q55" s="514"/>
      <c r="R55" s="514"/>
      <c r="S55" s="507"/>
      <c r="T55" s="506"/>
      <c r="U55" s="520"/>
      <c r="V55" s="516"/>
      <c r="W55" s="514"/>
      <c r="X55" s="516"/>
      <c r="Y55" s="514"/>
      <c r="Z55" s="514"/>
      <c r="AA55" s="507"/>
      <c r="AB55" s="506"/>
      <c r="AC55" s="514"/>
      <c r="AD55" s="514"/>
      <c r="AE55" s="507"/>
      <c r="AF55" s="506"/>
      <c r="AG55" s="514"/>
      <c r="AH55" s="514"/>
      <c r="AI55" s="507"/>
      <c r="AJ55" s="506"/>
      <c r="AK55" s="514"/>
      <c r="AL55" s="514"/>
      <c r="AM55" s="507"/>
      <c r="AN55" s="506"/>
      <c r="AO55" s="514"/>
      <c r="AP55" s="514"/>
      <c r="AQ55" s="507"/>
      <c r="AR55" s="506"/>
      <c r="AS55" s="514"/>
      <c r="AT55" s="514"/>
      <c r="AU55" s="507"/>
      <c r="AV55" s="506"/>
      <c r="AW55" s="514"/>
      <c r="AX55" s="514"/>
      <c r="AY55" s="507"/>
      <c r="AZ55" s="506"/>
      <c r="BA55" s="514"/>
      <c r="BB55" s="514"/>
      <c r="BC55" s="507"/>
      <c r="BD55" s="506"/>
      <c r="BE55" s="514"/>
      <c r="BF55" s="514"/>
      <c r="BG55" s="507"/>
      <c r="BH55" s="506"/>
      <c r="BI55" s="522"/>
      <c r="BJ55" s="514"/>
      <c r="BK55" s="514"/>
      <c r="BL55" s="515"/>
      <c r="BM55" s="805"/>
      <c r="BN55" s="532"/>
      <c r="BO55" s="466"/>
      <c r="BP55" s="466"/>
    </row>
    <row r="56" spans="3:68" s="519" customFormat="1" ht="17.25" customHeight="1" x14ac:dyDescent="0.25">
      <c r="C56" s="495" t="s">
        <v>165</v>
      </c>
      <c r="D56" s="496" t="s">
        <v>166</v>
      </c>
      <c r="E56" s="533"/>
      <c r="F56" s="512">
        <v>3</v>
      </c>
      <c r="G56" s="512">
        <f>'[5]Тарифная смета за 2 пол.'!I59</f>
        <v>2</v>
      </c>
      <c r="H56" s="513">
        <f t="shared" si="0"/>
        <v>-0.33333333333333337</v>
      </c>
      <c r="I56" s="786"/>
      <c r="J56" s="787"/>
      <c r="K56" s="788"/>
      <c r="L56" s="506"/>
      <c r="M56" s="514"/>
      <c r="N56" s="514"/>
      <c r="O56" s="514"/>
      <c r="P56" s="514"/>
      <c r="Q56" s="514"/>
      <c r="R56" s="514"/>
      <c r="S56" s="507"/>
      <c r="T56" s="506"/>
      <c r="U56" s="520"/>
      <c r="V56" s="516"/>
      <c r="W56" s="514"/>
      <c r="X56" s="516"/>
      <c r="Y56" s="514"/>
      <c r="Z56" s="514"/>
      <c r="AA56" s="507"/>
      <c r="AB56" s="506"/>
      <c r="AC56" s="514"/>
      <c r="AD56" s="514"/>
      <c r="AE56" s="507"/>
      <c r="AF56" s="506"/>
      <c r="AG56" s="514"/>
      <c r="AH56" s="514"/>
      <c r="AI56" s="507"/>
      <c r="AJ56" s="506"/>
      <c r="AK56" s="514"/>
      <c r="AL56" s="514"/>
      <c r="AM56" s="507"/>
      <c r="AN56" s="506"/>
      <c r="AO56" s="514"/>
      <c r="AP56" s="514"/>
      <c r="AQ56" s="507"/>
      <c r="AR56" s="506"/>
      <c r="AS56" s="514"/>
      <c r="AT56" s="514"/>
      <c r="AU56" s="507"/>
      <c r="AV56" s="506"/>
      <c r="AW56" s="514"/>
      <c r="AX56" s="514"/>
      <c r="AY56" s="507"/>
      <c r="AZ56" s="506"/>
      <c r="BA56" s="514"/>
      <c r="BB56" s="514"/>
      <c r="BC56" s="507"/>
      <c r="BD56" s="506"/>
      <c r="BE56" s="514"/>
      <c r="BF56" s="534"/>
      <c r="BG56" s="507"/>
      <c r="BH56" s="506"/>
      <c r="BI56" s="514"/>
      <c r="BJ56" s="534"/>
      <c r="BK56" s="514"/>
      <c r="BL56" s="515"/>
      <c r="BM56" s="805"/>
      <c r="BN56" s="532"/>
      <c r="BO56" s="466"/>
      <c r="BP56" s="466"/>
    </row>
    <row r="57" spans="3:68" s="519" customFormat="1" ht="18" customHeight="1" x14ac:dyDescent="0.3">
      <c r="C57" s="517" t="s">
        <v>96</v>
      </c>
      <c r="D57" s="502" t="s">
        <v>167</v>
      </c>
      <c r="E57" s="535" t="s">
        <v>41</v>
      </c>
      <c r="F57" s="526">
        <f>F20+F26</f>
        <v>3850854</v>
      </c>
      <c r="G57" s="526">
        <f>'[5]Тарифная смета за 2 пол.'!I60</f>
        <v>1501100</v>
      </c>
      <c r="H57" s="513">
        <f t="shared" si="0"/>
        <v>-0.61019036296883755</v>
      </c>
      <c r="I57" s="789"/>
      <c r="J57" s="790"/>
      <c r="K57" s="791"/>
      <c r="L57" s="492"/>
      <c r="M57" s="514"/>
      <c r="N57" s="508"/>
      <c r="O57" s="508"/>
      <c r="P57" s="508"/>
      <c r="Q57" s="508"/>
      <c r="R57" s="508"/>
      <c r="S57" s="507"/>
      <c r="T57" s="506"/>
      <c r="U57" s="508"/>
      <c r="V57" s="508"/>
      <c r="W57" s="507"/>
      <c r="X57" s="506"/>
      <c r="Y57" s="508"/>
      <c r="Z57" s="508"/>
      <c r="AA57" s="508"/>
      <c r="AB57" s="508"/>
      <c r="AC57" s="508"/>
      <c r="AD57" s="508"/>
      <c r="AE57" s="508"/>
      <c r="AF57" s="508"/>
      <c r="AG57" s="508"/>
      <c r="AH57" s="508"/>
      <c r="AI57" s="508"/>
      <c r="AJ57" s="509"/>
      <c r="AK57" s="508"/>
      <c r="AL57" s="508"/>
      <c r="AM57" s="508"/>
      <c r="AN57" s="508"/>
      <c r="AO57" s="508"/>
      <c r="AP57" s="508"/>
      <c r="AQ57" s="508"/>
      <c r="AR57" s="509"/>
      <c r="AS57" s="508"/>
      <c r="AT57" s="508"/>
      <c r="AU57" s="493"/>
      <c r="AV57" s="492"/>
      <c r="AW57" s="508"/>
      <c r="AX57" s="508"/>
      <c r="AY57" s="508"/>
      <c r="AZ57" s="509"/>
      <c r="BA57" s="508"/>
      <c r="BB57" s="508"/>
      <c r="BC57" s="493"/>
      <c r="BD57" s="492"/>
      <c r="BE57" s="508"/>
      <c r="BF57" s="508"/>
      <c r="BG57" s="508"/>
      <c r="BH57" s="508"/>
      <c r="BI57" s="508"/>
      <c r="BJ57" s="508"/>
      <c r="BK57" s="507"/>
      <c r="BL57" s="528"/>
      <c r="BM57" s="528"/>
      <c r="BN57" s="466"/>
      <c r="BO57" s="466"/>
      <c r="BP57" s="466"/>
    </row>
    <row r="58" spans="3:68" s="519" customFormat="1" ht="18" customHeight="1" x14ac:dyDescent="0.25">
      <c r="C58" s="517" t="s">
        <v>98</v>
      </c>
      <c r="D58" s="502" t="s">
        <v>99</v>
      </c>
      <c r="E58" s="535" t="s">
        <v>41</v>
      </c>
      <c r="F58" s="526">
        <v>33</v>
      </c>
      <c r="G58" s="526">
        <f>'[5]Тарифная смета за 2 пол.'!I61</f>
        <v>-184005</v>
      </c>
      <c r="H58" s="513"/>
      <c r="I58" s="792"/>
      <c r="J58" s="793"/>
      <c r="K58" s="794"/>
      <c r="L58" s="506"/>
      <c r="M58" s="514"/>
      <c r="N58" s="536"/>
      <c r="O58" s="536"/>
      <c r="P58" s="536"/>
      <c r="Q58" s="536"/>
      <c r="R58" s="536"/>
      <c r="S58" s="507"/>
      <c r="T58" s="506"/>
      <c r="U58" s="536"/>
      <c r="V58" s="536"/>
      <c r="W58" s="507"/>
      <c r="X58" s="506"/>
      <c r="Y58" s="536"/>
      <c r="Z58" s="536"/>
      <c r="AA58" s="507"/>
      <c r="AB58" s="506"/>
      <c r="AC58" s="536"/>
      <c r="AD58" s="536"/>
      <c r="AE58" s="507"/>
      <c r="AF58" s="506"/>
      <c r="AG58" s="536"/>
      <c r="AH58" s="536"/>
      <c r="AI58" s="507"/>
      <c r="AJ58" s="506"/>
      <c r="AK58" s="536"/>
      <c r="AL58" s="536"/>
      <c r="AM58" s="507"/>
      <c r="AN58" s="506"/>
      <c r="AO58" s="536"/>
      <c r="AP58" s="536"/>
      <c r="AQ58" s="507"/>
      <c r="AR58" s="506"/>
      <c r="AS58" s="536"/>
      <c r="AT58" s="536"/>
      <c r="AU58" s="507"/>
      <c r="AV58" s="506"/>
      <c r="AW58" s="536"/>
      <c r="AX58" s="536"/>
      <c r="AY58" s="507"/>
      <c r="AZ58" s="506"/>
      <c r="BA58" s="536"/>
      <c r="BB58" s="536"/>
      <c r="BC58" s="507"/>
      <c r="BD58" s="506"/>
      <c r="BE58" s="536"/>
      <c r="BF58" s="536"/>
      <c r="BG58" s="507"/>
      <c r="BH58" s="506"/>
      <c r="BI58" s="536"/>
      <c r="BJ58" s="536"/>
      <c r="BK58" s="507"/>
      <c r="BL58" s="528"/>
      <c r="BM58" s="528"/>
      <c r="BN58" s="466"/>
      <c r="BO58" s="466"/>
      <c r="BP58" s="466"/>
    </row>
    <row r="59" spans="3:68" s="519" customFormat="1" ht="18" customHeight="1" x14ac:dyDescent="0.3">
      <c r="C59" s="517" t="s">
        <v>100</v>
      </c>
      <c r="D59" s="502" t="s">
        <v>101</v>
      </c>
      <c r="E59" s="535" t="s">
        <v>41</v>
      </c>
      <c r="F59" s="526">
        <v>2275</v>
      </c>
      <c r="G59" s="526">
        <f>'[5]Тарифная смета за 2 пол.'!I62</f>
        <v>2631</v>
      </c>
      <c r="H59" s="513">
        <f t="shared" ref="H59:H70" si="1">G59/F59-1</f>
        <v>0.15648351648351655</v>
      </c>
      <c r="I59" s="786"/>
      <c r="J59" s="787"/>
      <c r="K59" s="788"/>
      <c r="L59" s="492"/>
      <c r="M59" s="514"/>
      <c r="N59" s="536"/>
      <c r="O59" s="508"/>
      <c r="P59" s="508"/>
      <c r="Q59" s="514"/>
      <c r="R59" s="508"/>
      <c r="S59" s="493"/>
      <c r="T59" s="492"/>
      <c r="U59" s="514"/>
      <c r="V59" s="508"/>
      <c r="W59" s="507"/>
      <c r="X59" s="506"/>
      <c r="Y59" s="514"/>
      <c r="Z59" s="508"/>
      <c r="AA59" s="493"/>
      <c r="AB59" s="492"/>
      <c r="AC59" s="508"/>
      <c r="AD59" s="508"/>
      <c r="AE59" s="493"/>
      <c r="AF59" s="492"/>
      <c r="AG59" s="492"/>
      <c r="AH59" s="508"/>
      <c r="AI59" s="493"/>
      <c r="AJ59" s="492"/>
      <c r="AK59" s="514"/>
      <c r="AL59" s="508"/>
      <c r="AM59" s="493"/>
      <c r="AN59" s="492"/>
      <c r="AO59" s="492"/>
      <c r="AP59" s="508"/>
      <c r="AQ59" s="493"/>
      <c r="AR59" s="492"/>
      <c r="AS59" s="514"/>
      <c r="AT59" s="536"/>
      <c r="AU59" s="493"/>
      <c r="AV59" s="492"/>
      <c r="AW59" s="492"/>
      <c r="AX59" s="508"/>
      <c r="AY59" s="493"/>
      <c r="AZ59" s="492"/>
      <c r="BA59" s="514"/>
      <c r="BB59" s="508"/>
      <c r="BC59" s="493"/>
      <c r="BD59" s="492"/>
      <c r="BE59" s="508"/>
      <c r="BF59" s="508"/>
      <c r="BG59" s="493"/>
      <c r="BH59" s="492"/>
      <c r="BI59" s="492"/>
      <c r="BJ59" s="508"/>
      <c r="BK59" s="507"/>
      <c r="BL59" s="528"/>
      <c r="BM59" s="528"/>
      <c r="BN59" s="466"/>
      <c r="BO59" s="466"/>
      <c r="BP59" s="466"/>
    </row>
    <row r="60" spans="3:68" s="519" customFormat="1" ht="18" customHeight="1" x14ac:dyDescent="0.25">
      <c r="C60" s="517" t="s">
        <v>102</v>
      </c>
      <c r="D60" s="502" t="s">
        <v>103</v>
      </c>
      <c r="E60" s="535" t="s">
        <v>41</v>
      </c>
      <c r="F60" s="526">
        <f>F57+F58</f>
        <v>3850887</v>
      </c>
      <c r="G60" s="526">
        <f>'[5]Тарифная смета за 2 пол.'!I63</f>
        <v>1317094</v>
      </c>
      <c r="H60" s="513">
        <f t="shared" si="1"/>
        <v>-0.65797646100755491</v>
      </c>
      <c r="I60" s="792"/>
      <c r="J60" s="793"/>
      <c r="K60" s="794"/>
      <c r="L60" s="537"/>
      <c r="M60" s="514"/>
      <c r="N60" s="536"/>
      <c r="O60" s="536"/>
      <c r="P60" s="536"/>
      <c r="Q60" s="536"/>
      <c r="R60" s="536"/>
      <c r="S60" s="508"/>
      <c r="T60" s="537"/>
      <c r="U60" s="536"/>
      <c r="V60" s="536"/>
      <c r="W60" s="508"/>
      <c r="X60" s="537"/>
      <c r="Y60" s="536"/>
      <c r="Z60" s="536"/>
      <c r="AA60" s="508"/>
      <c r="AB60" s="537"/>
      <c r="AC60" s="536"/>
      <c r="AD60" s="536"/>
      <c r="AE60" s="508"/>
      <c r="AF60" s="537"/>
      <c r="AG60" s="536"/>
      <c r="AH60" s="536"/>
      <c r="AI60" s="508"/>
      <c r="AJ60" s="537"/>
      <c r="AK60" s="536"/>
      <c r="AL60" s="536"/>
      <c r="AM60" s="508"/>
      <c r="AN60" s="537"/>
      <c r="AO60" s="536"/>
      <c r="AP60" s="536"/>
      <c r="AQ60" s="508"/>
      <c r="AR60" s="537"/>
      <c r="AS60" s="536"/>
      <c r="AT60" s="536"/>
      <c r="AU60" s="508"/>
      <c r="AV60" s="537"/>
      <c r="AW60" s="536"/>
      <c r="AX60" s="536"/>
      <c r="AY60" s="508"/>
      <c r="AZ60" s="537"/>
      <c r="BA60" s="538"/>
      <c r="BB60" s="536"/>
      <c r="BC60" s="508"/>
      <c r="BD60" s="537"/>
      <c r="BE60" s="536"/>
      <c r="BF60" s="536"/>
      <c r="BG60" s="508"/>
      <c r="BH60" s="537"/>
      <c r="BI60" s="536"/>
      <c r="BJ60" s="536"/>
      <c r="BK60" s="507"/>
      <c r="BL60" s="528"/>
      <c r="BM60" s="528"/>
      <c r="BN60" s="466"/>
      <c r="BO60" s="466"/>
      <c r="BP60" s="466"/>
    </row>
    <row r="61" spans="3:68" s="519" customFormat="1" ht="43.5" customHeight="1" x14ac:dyDescent="0.25">
      <c r="C61" s="517" t="s">
        <v>104</v>
      </c>
      <c r="D61" s="502" t="s">
        <v>168</v>
      </c>
      <c r="E61" s="535" t="s">
        <v>106</v>
      </c>
      <c r="F61" s="539">
        <f>F62+F66</f>
        <v>925.03899999999999</v>
      </c>
      <c r="G61" s="503">
        <f>'[5]Тарифная смета за 2 пол.'!I64</f>
        <v>358.46999999999997</v>
      </c>
      <c r="H61" s="513">
        <f t="shared" si="1"/>
        <v>-0.61248120349520407</v>
      </c>
      <c r="I61" s="780"/>
      <c r="J61" s="781"/>
      <c r="K61" s="782"/>
      <c r="L61" s="509"/>
      <c r="M61" s="540"/>
      <c r="N61" s="541"/>
      <c r="O61" s="541"/>
      <c r="P61" s="509"/>
      <c r="Q61" s="541"/>
      <c r="R61" s="541"/>
      <c r="S61" s="541"/>
      <c r="T61" s="509"/>
      <c r="U61" s="542"/>
      <c r="V61" s="541"/>
      <c r="W61" s="541"/>
      <c r="X61" s="509"/>
      <c r="Y61" s="541"/>
      <c r="Z61" s="541"/>
      <c r="AA61" s="541"/>
      <c r="AB61" s="509"/>
      <c r="AC61" s="541"/>
      <c r="AD61" s="541"/>
      <c r="AE61" s="541"/>
      <c r="AF61" s="509"/>
      <c r="AG61" s="541"/>
      <c r="AH61" s="541"/>
      <c r="AI61" s="541"/>
      <c r="AJ61" s="509"/>
      <c r="AK61" s="541"/>
      <c r="AL61" s="541"/>
      <c r="AM61" s="541"/>
      <c r="AN61" s="509"/>
      <c r="AO61" s="541"/>
      <c r="AP61" s="541"/>
      <c r="AQ61" s="541"/>
      <c r="AR61" s="509"/>
      <c r="AS61" s="541"/>
      <c r="AT61" s="541"/>
      <c r="AU61" s="541"/>
      <c r="AV61" s="509"/>
      <c r="AW61" s="541"/>
      <c r="AX61" s="541"/>
      <c r="AY61" s="541"/>
      <c r="AZ61" s="509"/>
      <c r="BA61" s="541"/>
      <c r="BB61" s="541"/>
      <c r="BC61" s="541"/>
      <c r="BD61" s="509"/>
      <c r="BE61" s="541"/>
      <c r="BF61" s="541"/>
      <c r="BG61" s="541"/>
      <c r="BH61" s="509"/>
      <c r="BI61" s="541"/>
      <c r="BJ61" s="541"/>
      <c r="BK61" s="541"/>
      <c r="BL61" s="509"/>
      <c r="BM61" s="543"/>
      <c r="BN61" s="466"/>
      <c r="BO61" s="466"/>
      <c r="BP61" s="466"/>
    </row>
    <row r="62" spans="3:68" s="519" customFormat="1" ht="32.25" customHeight="1" outlineLevel="1" x14ac:dyDescent="0.25">
      <c r="C62" s="517"/>
      <c r="D62" s="502" t="s">
        <v>169</v>
      </c>
      <c r="E62" s="503" t="s">
        <v>41</v>
      </c>
      <c r="F62" s="539">
        <v>682.26199999999994</v>
      </c>
      <c r="G62" s="539">
        <f>'[5]Тарифная смета за 2 пол.'!I65</f>
        <v>280.46600000000001</v>
      </c>
      <c r="H62" s="513">
        <f t="shared" si="1"/>
        <v>-0.5889174539986104</v>
      </c>
      <c r="I62" s="780"/>
      <c r="J62" s="781"/>
      <c r="K62" s="782"/>
      <c r="L62" s="509"/>
      <c r="M62" s="544"/>
      <c r="N62" s="541"/>
      <c r="O62" s="541"/>
      <c r="P62" s="509"/>
      <c r="Q62" s="541"/>
      <c r="R62" s="541"/>
      <c r="S62" s="541"/>
      <c r="T62" s="509"/>
      <c r="U62" s="542"/>
      <c r="V62" s="541"/>
      <c r="W62" s="541"/>
      <c r="X62" s="509"/>
      <c r="Y62" s="541"/>
      <c r="Z62" s="541"/>
      <c r="AA62" s="541"/>
      <c r="AB62" s="509"/>
      <c r="AC62" s="541"/>
      <c r="AD62" s="541"/>
      <c r="AE62" s="541"/>
      <c r="AF62" s="509"/>
      <c r="AG62" s="541"/>
      <c r="AH62" s="541"/>
      <c r="AI62" s="541"/>
      <c r="AJ62" s="509"/>
      <c r="AK62" s="541"/>
      <c r="AL62" s="541"/>
      <c r="AM62" s="541"/>
      <c r="AN62" s="509"/>
      <c r="AO62" s="541"/>
      <c r="AP62" s="541"/>
      <c r="AQ62" s="541"/>
      <c r="AR62" s="509"/>
      <c r="AS62" s="541"/>
      <c r="AT62" s="541"/>
      <c r="AU62" s="541"/>
      <c r="AV62" s="509"/>
      <c r="AW62" s="541"/>
      <c r="AX62" s="541"/>
      <c r="AY62" s="541"/>
      <c r="AZ62" s="509"/>
      <c r="BA62" s="541"/>
      <c r="BB62" s="541"/>
      <c r="BC62" s="541"/>
      <c r="BD62" s="509"/>
      <c r="BE62" s="541"/>
      <c r="BF62" s="541"/>
      <c r="BG62" s="541"/>
      <c r="BH62" s="509"/>
      <c r="BI62" s="541"/>
      <c r="BJ62" s="541"/>
      <c r="BK62" s="541"/>
      <c r="BL62" s="509"/>
      <c r="BM62" s="509"/>
      <c r="BN62" s="466"/>
      <c r="BO62" s="466"/>
      <c r="BP62" s="466"/>
    </row>
    <row r="63" spans="3:68" s="519" customFormat="1" ht="18" hidden="1" customHeight="1" outlineLevel="1" x14ac:dyDescent="0.3">
      <c r="C63" s="517"/>
      <c r="D63" s="545" t="s">
        <v>170</v>
      </c>
      <c r="E63" s="503" t="s">
        <v>41</v>
      </c>
      <c r="F63" s="503"/>
      <c r="G63" s="503">
        <v>24.633343</v>
      </c>
      <c r="H63" s="513" t="e">
        <f t="shared" si="1"/>
        <v>#DIV/0!</v>
      </c>
      <c r="I63" s="546"/>
      <c r="J63" s="547"/>
      <c r="K63" s="548"/>
      <c r="L63" s="509"/>
      <c r="M63" s="544"/>
      <c r="N63" s="549"/>
      <c r="O63" s="541"/>
      <c r="P63" s="509"/>
      <c r="Q63" s="549"/>
      <c r="R63" s="549"/>
      <c r="S63" s="541"/>
      <c r="T63" s="509"/>
      <c r="U63" s="550"/>
      <c r="V63" s="541"/>
      <c r="W63" s="541"/>
      <c r="X63" s="509"/>
      <c r="Y63" s="549"/>
      <c r="Z63" s="541"/>
      <c r="AA63" s="541"/>
      <c r="AB63" s="509"/>
      <c r="AC63" s="541"/>
      <c r="AD63" s="541"/>
      <c r="AE63" s="541"/>
      <c r="AF63" s="509"/>
      <c r="AG63" s="541"/>
      <c r="AH63" s="541"/>
      <c r="AI63" s="541"/>
      <c r="AJ63" s="509"/>
      <c r="AK63" s="549"/>
      <c r="AL63" s="541"/>
      <c r="AM63" s="541"/>
      <c r="AN63" s="509"/>
      <c r="AO63" s="541"/>
      <c r="AP63" s="541"/>
      <c r="AQ63" s="541"/>
      <c r="AR63" s="509"/>
      <c r="AS63" s="549"/>
      <c r="AT63" s="541"/>
      <c r="AU63" s="493"/>
      <c r="AV63" s="492"/>
      <c r="AW63" s="541"/>
      <c r="AX63" s="541"/>
      <c r="AY63" s="541"/>
      <c r="AZ63" s="509"/>
      <c r="BA63" s="549"/>
      <c r="BB63" s="541"/>
      <c r="BC63" s="541"/>
      <c r="BD63" s="509"/>
      <c r="BE63" s="541"/>
      <c r="BF63" s="541"/>
      <c r="BG63" s="541"/>
      <c r="BH63" s="509"/>
      <c r="BI63" s="541"/>
      <c r="BJ63" s="541"/>
      <c r="BK63" s="541"/>
      <c r="BL63" s="509"/>
      <c r="BM63" s="509"/>
      <c r="BN63" s="466"/>
      <c r="BO63" s="466"/>
      <c r="BP63" s="466"/>
    </row>
    <row r="64" spans="3:68" s="519" customFormat="1" ht="18" hidden="1" customHeight="1" outlineLevel="1" x14ac:dyDescent="0.3">
      <c r="C64" s="517"/>
      <c r="D64" s="545" t="s">
        <v>171</v>
      </c>
      <c r="E64" s="503" t="s">
        <v>41</v>
      </c>
      <c r="F64" s="503"/>
      <c r="G64" s="503">
        <v>345.44722499999995</v>
      </c>
      <c r="H64" s="513" t="e">
        <f t="shared" si="1"/>
        <v>#DIV/0!</v>
      </c>
      <c r="I64" s="546"/>
      <c r="J64" s="547"/>
      <c r="K64" s="548"/>
      <c r="L64" s="509"/>
      <c r="M64" s="544"/>
      <c r="N64" s="549"/>
      <c r="O64" s="541"/>
      <c r="P64" s="509"/>
      <c r="Q64" s="549"/>
      <c r="R64" s="549"/>
      <c r="S64" s="541"/>
      <c r="T64" s="509"/>
      <c r="U64" s="550"/>
      <c r="V64" s="541"/>
      <c r="W64" s="541"/>
      <c r="X64" s="509"/>
      <c r="Y64" s="541"/>
      <c r="Z64" s="541"/>
      <c r="AA64" s="541"/>
      <c r="AB64" s="509"/>
      <c r="AC64" s="541"/>
      <c r="AD64" s="541"/>
      <c r="AE64" s="541"/>
      <c r="AF64" s="509"/>
      <c r="AG64" s="541"/>
      <c r="AH64" s="541"/>
      <c r="AI64" s="541"/>
      <c r="AJ64" s="509"/>
      <c r="AK64" s="549"/>
      <c r="AL64" s="541"/>
      <c r="AM64" s="541"/>
      <c r="AN64" s="509"/>
      <c r="AO64" s="541"/>
      <c r="AP64" s="541"/>
      <c r="AQ64" s="541"/>
      <c r="AR64" s="509"/>
      <c r="AS64" s="549"/>
      <c r="AT64" s="541"/>
      <c r="AU64" s="493"/>
      <c r="AV64" s="492"/>
      <c r="AW64" s="541"/>
      <c r="AX64" s="541"/>
      <c r="AY64" s="541"/>
      <c r="AZ64" s="509"/>
      <c r="BA64" s="549"/>
      <c r="BB64" s="541"/>
      <c r="BC64" s="541"/>
      <c r="BD64" s="509"/>
      <c r="BE64" s="541"/>
      <c r="BF64" s="541"/>
      <c r="BG64" s="541"/>
      <c r="BH64" s="509"/>
      <c r="BI64" s="541"/>
      <c r="BJ64" s="541"/>
      <c r="BK64" s="541"/>
      <c r="BL64" s="509"/>
      <c r="BM64" s="509"/>
      <c r="BN64" s="466"/>
      <c r="BO64" s="466"/>
      <c r="BP64" s="466"/>
    </row>
    <row r="65" spans="3:68" s="519" customFormat="1" ht="18" hidden="1" customHeight="1" outlineLevel="1" x14ac:dyDescent="0.3">
      <c r="C65" s="517"/>
      <c r="D65" s="545" t="s">
        <v>172</v>
      </c>
      <c r="E65" s="503" t="s">
        <v>41</v>
      </c>
      <c r="F65" s="503"/>
      <c r="G65" s="503">
        <v>0</v>
      </c>
      <c r="H65" s="513" t="e">
        <f t="shared" si="1"/>
        <v>#DIV/0!</v>
      </c>
      <c r="I65" s="546"/>
      <c r="J65" s="547"/>
      <c r="K65" s="548"/>
      <c r="L65" s="509"/>
      <c r="M65" s="544"/>
      <c r="N65" s="549"/>
      <c r="O65" s="541"/>
      <c r="P65" s="509"/>
      <c r="Q65" s="549"/>
      <c r="R65" s="549"/>
      <c r="S65" s="541"/>
      <c r="T65" s="509"/>
      <c r="U65" s="550"/>
      <c r="V65" s="541"/>
      <c r="W65" s="541"/>
      <c r="X65" s="509"/>
      <c r="Y65" s="549"/>
      <c r="Z65" s="541"/>
      <c r="AA65" s="541"/>
      <c r="AB65" s="509"/>
      <c r="AC65" s="541"/>
      <c r="AD65" s="541"/>
      <c r="AE65" s="541"/>
      <c r="AF65" s="509"/>
      <c r="AG65" s="541"/>
      <c r="AH65" s="541"/>
      <c r="AI65" s="541"/>
      <c r="AJ65" s="509"/>
      <c r="AK65" s="549"/>
      <c r="AL65" s="541"/>
      <c r="AM65" s="541"/>
      <c r="AN65" s="509"/>
      <c r="AO65" s="541"/>
      <c r="AP65" s="541"/>
      <c r="AQ65" s="541"/>
      <c r="AR65" s="509"/>
      <c r="AS65" s="549"/>
      <c r="AT65" s="541"/>
      <c r="AU65" s="493"/>
      <c r="AV65" s="492"/>
      <c r="AW65" s="541"/>
      <c r="AX65" s="541"/>
      <c r="AY65" s="541"/>
      <c r="AZ65" s="509"/>
      <c r="BA65" s="549"/>
      <c r="BB65" s="541"/>
      <c r="BC65" s="541"/>
      <c r="BD65" s="509"/>
      <c r="BE65" s="541"/>
      <c r="BF65" s="541"/>
      <c r="BG65" s="541"/>
      <c r="BH65" s="509"/>
      <c r="BI65" s="541"/>
      <c r="BJ65" s="541"/>
      <c r="BK65" s="541"/>
      <c r="BL65" s="509"/>
      <c r="BM65" s="509"/>
      <c r="BN65" s="466"/>
      <c r="BO65" s="466"/>
      <c r="BP65" s="466"/>
    </row>
    <row r="66" spans="3:68" s="519" customFormat="1" ht="30.75" customHeight="1" outlineLevel="1" thickBot="1" x14ac:dyDescent="0.3">
      <c r="C66" s="517"/>
      <c r="D66" s="502" t="s">
        <v>173</v>
      </c>
      <c r="E66" s="503" t="s">
        <v>41</v>
      </c>
      <c r="F66" s="539">
        <v>242.77699999999999</v>
      </c>
      <c r="G66" s="539">
        <f>'[5]Тарифная смета за 2 пол.'!I69</f>
        <v>78.003999999999991</v>
      </c>
      <c r="H66" s="513">
        <f t="shared" si="1"/>
        <v>-0.67870103016348338</v>
      </c>
      <c r="I66" s="780"/>
      <c r="J66" s="781"/>
      <c r="K66" s="782"/>
      <c r="L66" s="509"/>
      <c r="M66" s="540"/>
      <c r="N66" s="541"/>
      <c r="O66" s="541"/>
      <c r="P66" s="509"/>
      <c r="Q66" s="541"/>
      <c r="R66" s="541"/>
      <c r="S66" s="541"/>
      <c r="T66" s="509"/>
      <c r="U66" s="542"/>
      <c r="V66" s="541"/>
      <c r="W66" s="541"/>
      <c r="X66" s="509"/>
      <c r="Y66" s="541"/>
      <c r="Z66" s="541"/>
      <c r="AA66" s="541"/>
      <c r="AB66" s="509"/>
      <c r="AC66" s="541"/>
      <c r="AD66" s="541"/>
      <c r="AE66" s="541"/>
      <c r="AF66" s="509"/>
      <c r="AG66" s="541"/>
      <c r="AH66" s="541"/>
      <c r="AI66" s="541"/>
      <c r="AJ66" s="509"/>
      <c r="AK66" s="541"/>
      <c r="AL66" s="541"/>
      <c r="AM66" s="541"/>
      <c r="AN66" s="509"/>
      <c r="AO66" s="541"/>
      <c r="AP66" s="541"/>
      <c r="AQ66" s="541"/>
      <c r="AR66" s="509"/>
      <c r="AS66" s="541"/>
      <c r="AT66" s="541"/>
      <c r="AU66" s="541"/>
      <c r="AV66" s="509"/>
      <c r="AW66" s="541"/>
      <c r="AX66" s="541"/>
      <c r="AY66" s="541"/>
      <c r="AZ66" s="509"/>
      <c r="BA66" s="541"/>
      <c r="BB66" s="541"/>
      <c r="BC66" s="541"/>
      <c r="BD66" s="509"/>
      <c r="BE66" s="541"/>
      <c r="BF66" s="541"/>
      <c r="BG66" s="541"/>
      <c r="BH66" s="509"/>
      <c r="BI66" s="541"/>
      <c r="BJ66" s="541"/>
      <c r="BK66" s="541"/>
      <c r="BL66" s="509"/>
      <c r="BM66" s="509"/>
      <c r="BN66" s="466"/>
      <c r="BO66" s="466"/>
      <c r="BP66" s="466"/>
    </row>
    <row r="67" spans="3:68" s="560" customFormat="1" ht="18" hidden="1" customHeight="1" outlineLevel="1" x14ac:dyDescent="0.3">
      <c r="C67" s="551"/>
      <c r="D67" s="552" t="s">
        <v>174</v>
      </c>
      <c r="E67" s="535" t="s">
        <v>41</v>
      </c>
      <c r="F67" s="553"/>
      <c r="G67" s="553">
        <v>91.494663000000003</v>
      </c>
      <c r="H67" s="513" t="e">
        <f t="shared" si="1"/>
        <v>#DIV/0!</v>
      </c>
      <c r="I67" s="554"/>
      <c r="J67" s="555"/>
      <c r="K67" s="556"/>
      <c r="L67" s="492"/>
      <c r="M67" s="544"/>
      <c r="N67" s="557"/>
      <c r="O67" s="493"/>
      <c r="P67" s="492"/>
      <c r="Q67" s="558"/>
      <c r="R67" s="557"/>
      <c r="S67" s="493"/>
      <c r="T67" s="492"/>
      <c r="U67" s="558"/>
      <c r="V67" s="492"/>
      <c r="W67" s="492"/>
      <c r="X67" s="492"/>
      <c r="Y67" s="557"/>
      <c r="Z67" s="557"/>
      <c r="AA67" s="493"/>
      <c r="AB67" s="492"/>
      <c r="AC67" s="557"/>
      <c r="AD67" s="557"/>
      <c r="AE67" s="557"/>
      <c r="AF67" s="557"/>
      <c r="AG67" s="557"/>
      <c r="AH67" s="492"/>
      <c r="AI67" s="492"/>
      <c r="AJ67" s="492"/>
      <c r="AK67" s="557"/>
      <c r="AL67" s="557"/>
      <c r="AM67" s="493"/>
      <c r="AN67" s="492"/>
      <c r="AO67" s="557"/>
      <c r="AP67" s="492"/>
      <c r="AQ67" s="492"/>
      <c r="AR67" s="492"/>
      <c r="AS67" s="557"/>
      <c r="AT67" s="557"/>
      <c r="AU67" s="493"/>
      <c r="AV67" s="492"/>
      <c r="AW67" s="557"/>
      <c r="AX67" s="492"/>
      <c r="AY67" s="492"/>
      <c r="AZ67" s="492"/>
      <c r="BA67" s="557"/>
      <c r="BB67" s="557"/>
      <c r="BC67" s="493"/>
      <c r="BD67" s="492"/>
      <c r="BE67" s="557"/>
      <c r="BF67" s="557"/>
      <c r="BG67" s="557"/>
      <c r="BH67" s="557"/>
      <c r="BI67" s="557"/>
      <c r="BJ67" s="492"/>
      <c r="BK67" s="492"/>
      <c r="BL67" s="492"/>
      <c r="BM67" s="492"/>
      <c r="BN67" s="559"/>
      <c r="BO67" s="559"/>
      <c r="BP67" s="559"/>
    </row>
    <row r="68" spans="3:68" s="560" customFormat="1" ht="42.75" hidden="1" customHeight="1" outlineLevel="1" x14ac:dyDescent="0.3">
      <c r="C68" s="551"/>
      <c r="D68" s="552" t="s">
        <v>175</v>
      </c>
      <c r="E68" s="535" t="s">
        <v>41</v>
      </c>
      <c r="F68" s="553"/>
      <c r="G68" s="553">
        <v>24.894912999999999</v>
      </c>
      <c r="H68" s="513" t="e">
        <f t="shared" si="1"/>
        <v>#DIV/0!</v>
      </c>
      <c r="I68" s="554"/>
      <c r="J68" s="555"/>
      <c r="K68" s="556"/>
      <c r="L68" s="492"/>
      <c r="M68" s="544"/>
      <c r="N68" s="557"/>
      <c r="O68" s="493"/>
      <c r="P68" s="492"/>
      <c r="Q68" s="558"/>
      <c r="R68" s="557"/>
      <c r="S68" s="493"/>
      <c r="T68" s="492"/>
      <c r="U68" s="558"/>
      <c r="V68" s="492"/>
      <c r="W68" s="492"/>
      <c r="X68" s="492"/>
      <c r="Y68" s="557"/>
      <c r="Z68" s="557"/>
      <c r="AA68" s="493"/>
      <c r="AB68" s="492"/>
      <c r="AC68" s="557"/>
      <c r="AD68" s="557"/>
      <c r="AE68" s="557"/>
      <c r="AF68" s="557"/>
      <c r="AG68" s="557"/>
      <c r="AH68" s="492"/>
      <c r="AI68" s="492"/>
      <c r="AJ68" s="492"/>
      <c r="AK68" s="557"/>
      <c r="AL68" s="557"/>
      <c r="AM68" s="493"/>
      <c r="AN68" s="492"/>
      <c r="AO68" s="557"/>
      <c r="AP68" s="492"/>
      <c r="AQ68" s="492"/>
      <c r="AR68" s="492"/>
      <c r="AS68" s="557"/>
      <c r="AT68" s="557"/>
      <c r="AU68" s="493"/>
      <c r="AV68" s="492"/>
      <c r="AW68" s="557"/>
      <c r="AX68" s="492"/>
      <c r="AY68" s="492"/>
      <c r="AZ68" s="492"/>
      <c r="BA68" s="557"/>
      <c r="BB68" s="557"/>
      <c r="BC68" s="493"/>
      <c r="BD68" s="492"/>
      <c r="BE68" s="557"/>
      <c r="BF68" s="557"/>
      <c r="BG68" s="557"/>
      <c r="BH68" s="557"/>
      <c r="BI68" s="557"/>
      <c r="BJ68" s="492"/>
      <c r="BK68" s="492"/>
      <c r="BL68" s="492"/>
      <c r="BM68" s="492"/>
      <c r="BN68" s="559"/>
      <c r="BO68" s="559"/>
      <c r="BP68" s="559"/>
    </row>
    <row r="69" spans="3:68" s="574" customFormat="1" ht="18" hidden="1" customHeight="1" outlineLevel="1" thickBot="1" x14ac:dyDescent="0.25">
      <c r="C69" s="561"/>
      <c r="D69" s="562" t="s">
        <v>176</v>
      </c>
      <c r="E69" s="563"/>
      <c r="F69" s="564"/>
      <c r="G69" s="564">
        <v>4.8330000000000002</v>
      </c>
      <c r="H69" s="565" t="e">
        <f t="shared" si="1"/>
        <v>#DIV/0!</v>
      </c>
      <c r="I69" s="566"/>
      <c r="J69" s="567"/>
      <c r="K69" s="568"/>
      <c r="L69" s="569"/>
      <c r="M69" s="544"/>
      <c r="N69" s="570"/>
      <c r="O69" s="571"/>
      <c r="P69" s="569"/>
      <c r="Q69" s="572"/>
      <c r="R69" s="570"/>
      <c r="S69" s="571"/>
      <c r="T69" s="569"/>
      <c r="U69" s="572"/>
      <c r="V69" s="569"/>
      <c r="W69" s="569"/>
      <c r="X69" s="569"/>
      <c r="Y69" s="570"/>
      <c r="Z69" s="570"/>
      <c r="AA69" s="571"/>
      <c r="AB69" s="569"/>
      <c r="AC69" s="570"/>
      <c r="AD69" s="570"/>
      <c r="AE69" s="570"/>
      <c r="AF69" s="570"/>
      <c r="AG69" s="570"/>
      <c r="AH69" s="569"/>
      <c r="AI69" s="569"/>
      <c r="AJ69" s="569"/>
      <c r="AK69" s="570"/>
      <c r="AL69" s="570"/>
      <c r="AM69" s="571"/>
      <c r="AN69" s="569"/>
      <c r="AO69" s="570"/>
      <c r="AP69" s="569"/>
      <c r="AQ69" s="569"/>
      <c r="AR69" s="569"/>
      <c r="AS69" s="570"/>
      <c r="AT69" s="570"/>
      <c r="AU69" s="571"/>
      <c r="AV69" s="569"/>
      <c r="AW69" s="570"/>
      <c r="AX69" s="569"/>
      <c r="AY69" s="569"/>
      <c r="AZ69" s="569"/>
      <c r="BA69" s="570"/>
      <c r="BB69" s="570"/>
      <c r="BC69" s="571"/>
      <c r="BD69" s="569"/>
      <c r="BE69" s="570"/>
      <c r="BF69" s="570"/>
      <c r="BG69" s="570"/>
      <c r="BH69" s="570"/>
      <c r="BI69" s="570"/>
      <c r="BJ69" s="569"/>
      <c r="BK69" s="569"/>
      <c r="BL69" s="569"/>
      <c r="BM69" s="569"/>
      <c r="BN69" s="573"/>
      <c r="BO69" s="573"/>
      <c r="BP69" s="573"/>
    </row>
    <row r="70" spans="3:68" s="583" customFormat="1" ht="26.25" customHeight="1" collapsed="1" thickBot="1" x14ac:dyDescent="0.25">
      <c r="C70" s="575" t="s">
        <v>107</v>
      </c>
      <c r="D70" s="576" t="s">
        <v>177</v>
      </c>
      <c r="E70" s="577" t="s">
        <v>132</v>
      </c>
      <c r="F70" s="578">
        <f>F60/F61</f>
        <v>4162.9455622952109</v>
      </c>
      <c r="G70" s="578">
        <f>G60/G61</f>
        <v>3674.2098362485008</v>
      </c>
      <c r="H70" s="579">
        <f t="shared" si="1"/>
        <v>-0.1174014213573451</v>
      </c>
      <c r="I70" s="783"/>
      <c r="J70" s="784"/>
      <c r="K70" s="785"/>
      <c r="L70" s="537"/>
      <c r="M70" s="580"/>
      <c r="N70" s="580"/>
      <c r="O70" s="580"/>
      <c r="P70" s="580"/>
      <c r="Q70" s="580"/>
      <c r="R70" s="580"/>
      <c r="S70" s="508"/>
      <c r="T70" s="537"/>
      <c r="U70" s="581"/>
      <c r="V70" s="580"/>
      <c r="W70" s="508"/>
      <c r="X70" s="537"/>
      <c r="Y70" s="580"/>
      <c r="Z70" s="580"/>
      <c r="AA70" s="508"/>
      <c r="AB70" s="537"/>
      <c r="AC70" s="580"/>
      <c r="AD70" s="580"/>
      <c r="AE70" s="508"/>
      <c r="AF70" s="537"/>
      <c r="AG70" s="580"/>
      <c r="AH70" s="580"/>
      <c r="AI70" s="508"/>
      <c r="AJ70" s="537"/>
      <c r="AK70" s="580"/>
      <c r="AL70" s="580"/>
      <c r="AM70" s="508"/>
      <c r="AN70" s="537"/>
      <c r="AO70" s="580"/>
      <c r="AP70" s="580"/>
      <c r="AQ70" s="508"/>
      <c r="AR70" s="537"/>
      <c r="AS70" s="580"/>
      <c r="AT70" s="580"/>
      <c r="AU70" s="508"/>
      <c r="AV70" s="537"/>
      <c r="AW70" s="580"/>
      <c r="AX70" s="580"/>
      <c r="AY70" s="508"/>
      <c r="AZ70" s="537"/>
      <c r="BA70" s="580"/>
      <c r="BB70" s="580"/>
      <c r="BC70" s="508"/>
      <c r="BD70" s="537"/>
      <c r="BE70" s="580"/>
      <c r="BF70" s="580"/>
      <c r="BG70" s="508"/>
      <c r="BH70" s="537"/>
      <c r="BI70" s="580"/>
      <c r="BJ70" s="580"/>
      <c r="BK70" s="537"/>
      <c r="BL70" s="537"/>
      <c r="BM70" s="537"/>
      <c r="BN70" s="582"/>
      <c r="BO70" s="582"/>
      <c r="BP70" s="582"/>
    </row>
    <row r="71" spans="3:68" s="519" customFormat="1" ht="18" hidden="1" customHeight="1" outlineLevel="1" x14ac:dyDescent="0.3">
      <c r="C71" s="584"/>
      <c r="D71" s="585" t="s">
        <v>169</v>
      </c>
      <c r="E71" s="586" t="s">
        <v>41</v>
      </c>
      <c r="F71" s="587"/>
      <c r="G71" s="587">
        <v>1775.75</v>
      </c>
      <c r="H71" s="588" t="e">
        <f>G71/#REF!%-100</f>
        <v>#REF!</v>
      </c>
      <c r="I71" s="589"/>
      <c r="J71" s="590"/>
      <c r="K71" s="591"/>
      <c r="L71" s="537"/>
      <c r="M71" s="592"/>
      <c r="N71" s="536"/>
      <c r="O71" s="592"/>
      <c r="P71" s="592"/>
      <c r="Q71" s="592"/>
      <c r="R71" s="592"/>
      <c r="S71" s="508"/>
      <c r="T71" s="537"/>
      <c r="U71" s="511"/>
      <c r="V71" s="592"/>
      <c r="W71" s="508"/>
      <c r="X71" s="537"/>
      <c r="Y71" s="592"/>
      <c r="Z71" s="592"/>
      <c r="AA71" s="508"/>
      <c r="AB71" s="537"/>
      <c r="AC71" s="592"/>
      <c r="AD71" s="592"/>
      <c r="AE71" s="508"/>
      <c r="AF71" s="537"/>
      <c r="AG71" s="592"/>
      <c r="AH71" s="592"/>
      <c r="AI71" s="508"/>
      <c r="AJ71" s="537"/>
      <c r="AK71" s="592"/>
      <c r="AL71" s="592"/>
      <c r="AM71" s="508"/>
      <c r="AN71" s="537"/>
      <c r="AO71" s="592"/>
      <c r="AP71" s="592"/>
      <c r="AQ71" s="508"/>
      <c r="AR71" s="537"/>
      <c r="AS71" s="592"/>
      <c r="AT71" s="592"/>
      <c r="AU71" s="508"/>
      <c r="AV71" s="537"/>
      <c r="AW71" s="592"/>
      <c r="AX71" s="592"/>
      <c r="AY71" s="508"/>
      <c r="AZ71" s="537"/>
      <c r="BA71" s="592"/>
      <c r="BB71" s="592"/>
      <c r="BC71" s="493"/>
      <c r="BD71" s="593"/>
      <c r="BE71" s="592"/>
      <c r="BF71" s="592"/>
      <c r="BG71" s="508"/>
      <c r="BH71" s="537"/>
      <c r="BI71" s="592"/>
      <c r="BJ71" s="592"/>
      <c r="BK71" s="508"/>
      <c r="BL71" s="537"/>
      <c r="BM71" s="537"/>
      <c r="BN71" s="466"/>
      <c r="BO71" s="466"/>
      <c r="BP71" s="466"/>
    </row>
    <row r="72" spans="3:68" s="560" customFormat="1" ht="18" hidden="1" customHeight="1" outlineLevel="1" x14ac:dyDescent="0.25">
      <c r="C72" s="594"/>
      <c r="D72" s="595" t="s">
        <v>170</v>
      </c>
      <c r="E72" s="596" t="s">
        <v>41</v>
      </c>
      <c r="F72" s="553"/>
      <c r="G72" s="553"/>
      <c r="H72" s="597"/>
      <c r="I72" s="598"/>
      <c r="J72" s="599"/>
      <c r="K72" s="600"/>
      <c r="L72" s="601"/>
      <c r="M72" s="602"/>
      <c r="N72" s="603"/>
      <c r="O72" s="604"/>
      <c r="P72" s="604"/>
      <c r="Q72" s="602"/>
      <c r="R72" s="602"/>
      <c r="S72" s="605"/>
      <c r="T72" s="601"/>
      <c r="U72" s="606"/>
      <c r="V72" s="604"/>
      <c r="W72" s="605"/>
      <c r="X72" s="601"/>
      <c r="Y72" s="602"/>
      <c r="Z72" s="604"/>
      <c r="AA72" s="605"/>
      <c r="AB72" s="601"/>
      <c r="AC72" s="604"/>
      <c r="AD72" s="604"/>
      <c r="AE72" s="605"/>
      <c r="AF72" s="601"/>
      <c r="AG72" s="604"/>
      <c r="AH72" s="604"/>
      <c r="AI72" s="605"/>
      <c r="AJ72" s="601"/>
      <c r="AK72" s="602"/>
      <c r="AL72" s="604"/>
      <c r="AM72" s="605"/>
      <c r="AN72" s="601"/>
      <c r="AO72" s="604"/>
      <c r="AP72" s="604"/>
      <c r="AQ72" s="605"/>
      <c r="AR72" s="601"/>
      <c r="AS72" s="602"/>
      <c r="AT72" s="604"/>
      <c r="AU72" s="605"/>
      <c r="AV72" s="601"/>
      <c r="AW72" s="604"/>
      <c r="AX72" s="604"/>
      <c r="AY72" s="605"/>
      <c r="AZ72" s="601"/>
      <c r="BA72" s="604"/>
      <c r="BB72" s="604"/>
      <c r="BC72" s="607"/>
      <c r="BD72" s="608"/>
      <c r="BE72" s="604"/>
      <c r="BF72" s="604"/>
      <c r="BG72" s="605"/>
      <c r="BH72" s="601"/>
      <c r="BI72" s="604"/>
      <c r="BJ72" s="604"/>
      <c r="BK72" s="605"/>
      <c r="BL72" s="601"/>
      <c r="BM72" s="601"/>
      <c r="BN72" s="559"/>
      <c r="BO72" s="559"/>
      <c r="BP72" s="559"/>
    </row>
    <row r="73" spans="3:68" s="560" customFormat="1" ht="18" hidden="1" customHeight="1" outlineLevel="1" x14ac:dyDescent="0.25">
      <c r="C73" s="594"/>
      <c r="D73" s="595" t="s">
        <v>171</v>
      </c>
      <c r="E73" s="596" t="s">
        <v>41</v>
      </c>
      <c r="F73" s="553"/>
      <c r="G73" s="553"/>
      <c r="H73" s="597"/>
      <c r="I73" s="598"/>
      <c r="J73" s="599"/>
      <c r="K73" s="600"/>
      <c r="L73" s="601"/>
      <c r="M73" s="602"/>
      <c r="N73" s="603"/>
      <c r="O73" s="604"/>
      <c r="P73" s="604"/>
      <c r="Q73" s="602"/>
      <c r="R73" s="602"/>
      <c r="S73" s="605"/>
      <c r="T73" s="601"/>
      <c r="U73" s="606"/>
      <c r="V73" s="604"/>
      <c r="W73" s="605"/>
      <c r="X73" s="601"/>
      <c r="Y73" s="602"/>
      <c r="Z73" s="604"/>
      <c r="AA73" s="605"/>
      <c r="AB73" s="601"/>
      <c r="AC73" s="604"/>
      <c r="AD73" s="604"/>
      <c r="AE73" s="605"/>
      <c r="AF73" s="601"/>
      <c r="AG73" s="604"/>
      <c r="AH73" s="604"/>
      <c r="AI73" s="605"/>
      <c r="AJ73" s="601"/>
      <c r="AK73" s="602"/>
      <c r="AL73" s="604"/>
      <c r="AM73" s="605"/>
      <c r="AN73" s="601"/>
      <c r="AO73" s="604"/>
      <c r="AP73" s="604"/>
      <c r="AQ73" s="605"/>
      <c r="AR73" s="601"/>
      <c r="AS73" s="602"/>
      <c r="AT73" s="604"/>
      <c r="AU73" s="605"/>
      <c r="AV73" s="601"/>
      <c r="AW73" s="604"/>
      <c r="AX73" s="604"/>
      <c r="AY73" s="605"/>
      <c r="AZ73" s="601"/>
      <c r="BA73" s="604"/>
      <c r="BB73" s="604"/>
      <c r="BC73" s="607"/>
      <c r="BD73" s="608"/>
      <c r="BE73" s="604"/>
      <c r="BF73" s="604"/>
      <c r="BG73" s="605"/>
      <c r="BH73" s="601"/>
      <c r="BI73" s="604"/>
      <c r="BJ73" s="604"/>
      <c r="BK73" s="605"/>
      <c r="BL73" s="601"/>
      <c r="BM73" s="601"/>
      <c r="BN73" s="559"/>
      <c r="BO73" s="559"/>
      <c r="BP73" s="559"/>
    </row>
    <row r="74" spans="3:68" s="560" customFormat="1" ht="18" hidden="1" customHeight="1" outlineLevel="1" x14ac:dyDescent="0.25">
      <c r="C74" s="594"/>
      <c r="D74" s="595" t="s">
        <v>172</v>
      </c>
      <c r="E74" s="596" t="s">
        <v>41</v>
      </c>
      <c r="F74" s="553"/>
      <c r="G74" s="553"/>
      <c r="H74" s="597"/>
      <c r="I74" s="598"/>
      <c r="J74" s="599"/>
      <c r="K74" s="600"/>
      <c r="L74" s="601"/>
      <c r="M74" s="602"/>
      <c r="N74" s="603"/>
      <c r="O74" s="604"/>
      <c r="P74" s="604"/>
      <c r="Q74" s="602"/>
      <c r="R74" s="602"/>
      <c r="S74" s="605"/>
      <c r="T74" s="601"/>
      <c r="U74" s="606"/>
      <c r="V74" s="604"/>
      <c r="W74" s="605"/>
      <c r="X74" s="601"/>
      <c r="Y74" s="602"/>
      <c r="Z74" s="604"/>
      <c r="AA74" s="605"/>
      <c r="AB74" s="601"/>
      <c r="AC74" s="604"/>
      <c r="AD74" s="604"/>
      <c r="AE74" s="605"/>
      <c r="AF74" s="601"/>
      <c r="AG74" s="604"/>
      <c r="AH74" s="604"/>
      <c r="AI74" s="605"/>
      <c r="AJ74" s="601"/>
      <c r="AK74" s="602"/>
      <c r="AL74" s="604"/>
      <c r="AM74" s="605"/>
      <c r="AN74" s="601"/>
      <c r="AO74" s="604"/>
      <c r="AP74" s="604"/>
      <c r="AQ74" s="605"/>
      <c r="AR74" s="601"/>
      <c r="AS74" s="602"/>
      <c r="AT74" s="604"/>
      <c r="AU74" s="605"/>
      <c r="AV74" s="601"/>
      <c r="AW74" s="604"/>
      <c r="AX74" s="604"/>
      <c r="AY74" s="605"/>
      <c r="AZ74" s="601"/>
      <c r="BA74" s="604"/>
      <c r="BB74" s="604"/>
      <c r="BC74" s="607"/>
      <c r="BD74" s="608"/>
      <c r="BE74" s="604"/>
      <c r="BF74" s="604"/>
      <c r="BG74" s="605"/>
      <c r="BH74" s="601"/>
      <c r="BI74" s="604"/>
      <c r="BJ74" s="604"/>
      <c r="BK74" s="605"/>
      <c r="BL74" s="601"/>
      <c r="BM74" s="601"/>
      <c r="BN74" s="559"/>
      <c r="BO74" s="559"/>
      <c r="BP74" s="559"/>
    </row>
    <row r="75" spans="3:68" s="519" customFormat="1" ht="18" hidden="1" customHeight="1" outlineLevel="1" x14ac:dyDescent="0.3">
      <c r="C75" s="584"/>
      <c r="D75" s="609" t="s">
        <v>178</v>
      </c>
      <c r="E75" s="596"/>
      <c r="F75" s="610"/>
      <c r="G75" s="610"/>
      <c r="H75" s="611"/>
      <c r="I75" s="612"/>
      <c r="J75" s="590"/>
      <c r="K75" s="591"/>
      <c r="L75" s="537"/>
      <c r="M75" s="613"/>
      <c r="N75" s="614"/>
      <c r="O75" s="592"/>
      <c r="P75" s="592"/>
      <c r="Q75" s="613"/>
      <c r="R75" s="613"/>
      <c r="S75" s="508"/>
      <c r="T75" s="537"/>
      <c r="U75" s="511"/>
      <c r="V75" s="592"/>
      <c r="W75" s="508"/>
      <c r="X75" s="537"/>
      <c r="Y75" s="613"/>
      <c r="Z75" s="592"/>
      <c r="AA75" s="508"/>
      <c r="AB75" s="537"/>
      <c r="AC75" s="592"/>
      <c r="AD75" s="592"/>
      <c r="AE75" s="508"/>
      <c r="AF75" s="537"/>
      <c r="AG75" s="592"/>
      <c r="AH75" s="592"/>
      <c r="AI75" s="508"/>
      <c r="AJ75" s="537"/>
      <c r="AK75" s="613"/>
      <c r="AL75" s="592"/>
      <c r="AM75" s="508"/>
      <c r="AN75" s="537"/>
      <c r="AO75" s="592"/>
      <c r="AP75" s="592"/>
      <c r="AQ75" s="508"/>
      <c r="AR75" s="537"/>
      <c r="AS75" s="613"/>
      <c r="AT75" s="592"/>
      <c r="AU75" s="508"/>
      <c r="AV75" s="537"/>
      <c r="AW75" s="592"/>
      <c r="AX75" s="592"/>
      <c r="AY75" s="508"/>
      <c r="AZ75" s="537"/>
      <c r="BA75" s="592"/>
      <c r="BB75" s="592"/>
      <c r="BC75" s="493"/>
      <c r="BD75" s="593"/>
      <c r="BE75" s="592"/>
      <c r="BF75" s="592"/>
      <c r="BG75" s="508"/>
      <c r="BH75" s="537"/>
      <c r="BI75" s="592"/>
      <c r="BJ75" s="592"/>
      <c r="BK75" s="508"/>
      <c r="BL75" s="537"/>
      <c r="BM75" s="537"/>
      <c r="BN75" s="466"/>
      <c r="BO75" s="466"/>
      <c r="BP75" s="466"/>
    </row>
    <row r="76" spans="3:68" s="560" customFormat="1" ht="18" hidden="1" customHeight="1" outlineLevel="1" x14ac:dyDescent="0.25">
      <c r="C76" s="615"/>
      <c r="D76" s="616" t="s">
        <v>179</v>
      </c>
      <c r="E76" s="596" t="s">
        <v>41</v>
      </c>
      <c r="F76" s="553"/>
      <c r="G76" s="553">
        <v>4875.29</v>
      </c>
      <c r="H76" s="597" t="e">
        <f>G76/#REF!%-100</f>
        <v>#REF!</v>
      </c>
      <c r="I76" s="617"/>
      <c r="J76" s="599"/>
      <c r="K76" s="600"/>
      <c r="L76" s="601"/>
      <c r="M76" s="604"/>
      <c r="N76" s="604"/>
      <c r="O76" s="604"/>
      <c r="P76" s="604"/>
      <c r="Q76" s="604"/>
      <c r="R76" s="604"/>
      <c r="S76" s="605"/>
      <c r="T76" s="601"/>
      <c r="U76" s="606"/>
      <c r="V76" s="604"/>
      <c r="W76" s="605"/>
      <c r="X76" s="601"/>
      <c r="Y76" s="604"/>
      <c r="Z76" s="604"/>
      <c r="AA76" s="605"/>
      <c r="AB76" s="601"/>
      <c r="AC76" s="604"/>
      <c r="AD76" s="604"/>
      <c r="AE76" s="605"/>
      <c r="AF76" s="601"/>
      <c r="AG76" s="604"/>
      <c r="AH76" s="604"/>
      <c r="AI76" s="605"/>
      <c r="AJ76" s="601"/>
      <c r="AK76" s="604"/>
      <c r="AL76" s="604"/>
      <c r="AM76" s="605"/>
      <c r="AN76" s="601"/>
      <c r="AO76" s="604"/>
      <c r="AP76" s="604"/>
      <c r="AQ76" s="605"/>
      <c r="AR76" s="601"/>
      <c r="AS76" s="604"/>
      <c r="AT76" s="604"/>
      <c r="AU76" s="605"/>
      <c r="AV76" s="601"/>
      <c r="AW76" s="604"/>
      <c r="AX76" s="604"/>
      <c r="AY76" s="605"/>
      <c r="AZ76" s="601"/>
      <c r="BA76" s="604"/>
      <c r="BB76" s="604"/>
      <c r="BC76" s="607"/>
      <c r="BD76" s="608"/>
      <c r="BE76" s="604"/>
      <c r="BF76" s="604"/>
      <c r="BG76" s="605"/>
      <c r="BH76" s="601"/>
      <c r="BI76" s="604"/>
      <c r="BJ76" s="604"/>
      <c r="BK76" s="605"/>
      <c r="BL76" s="601"/>
      <c r="BM76" s="601"/>
      <c r="BN76" s="559"/>
      <c r="BO76" s="559"/>
      <c r="BP76" s="559"/>
    </row>
    <row r="77" spans="3:68" s="624" customFormat="1" ht="18" hidden="1" customHeight="1" outlineLevel="1" thickBot="1" x14ac:dyDescent="0.3">
      <c r="C77" s="618"/>
      <c r="D77" s="619" t="s">
        <v>180</v>
      </c>
      <c r="E77" s="596" t="s">
        <v>41</v>
      </c>
      <c r="F77" s="620"/>
      <c r="G77" s="620">
        <v>4875.29</v>
      </c>
      <c r="H77" s="621" t="e">
        <f>G77/#REF!%-100</f>
        <v>#REF!</v>
      </c>
      <c r="I77" s="617"/>
      <c r="J77" s="599"/>
      <c r="K77" s="600"/>
      <c r="L77" s="601"/>
      <c r="M77" s="622"/>
      <c r="N77" s="622"/>
      <c r="O77" s="622"/>
      <c r="P77" s="622"/>
      <c r="Q77" s="604"/>
      <c r="R77" s="604"/>
      <c r="S77" s="605"/>
      <c r="T77" s="601"/>
      <c r="U77" s="606"/>
      <c r="V77" s="604"/>
      <c r="W77" s="605"/>
      <c r="X77" s="601"/>
      <c r="Y77" s="604"/>
      <c r="Z77" s="604"/>
      <c r="AA77" s="605"/>
      <c r="AB77" s="601"/>
      <c r="AC77" s="622"/>
      <c r="AD77" s="622"/>
      <c r="AE77" s="605"/>
      <c r="AF77" s="601"/>
      <c r="AG77" s="604"/>
      <c r="AH77" s="604"/>
      <c r="AI77" s="605"/>
      <c r="AJ77" s="601"/>
      <c r="AK77" s="604"/>
      <c r="AL77" s="604"/>
      <c r="AM77" s="605"/>
      <c r="AN77" s="601"/>
      <c r="AO77" s="604"/>
      <c r="AP77" s="604"/>
      <c r="AQ77" s="605"/>
      <c r="AR77" s="601"/>
      <c r="AS77" s="604"/>
      <c r="AT77" s="604"/>
      <c r="AU77" s="605"/>
      <c r="AV77" s="601"/>
      <c r="AW77" s="604"/>
      <c r="AX77" s="604"/>
      <c r="AY77" s="605"/>
      <c r="AZ77" s="601"/>
      <c r="BA77" s="622"/>
      <c r="BB77" s="622"/>
      <c r="BC77" s="607"/>
      <c r="BD77" s="608"/>
      <c r="BE77" s="622"/>
      <c r="BF77" s="622"/>
      <c r="BG77" s="605"/>
      <c r="BH77" s="601"/>
      <c r="BI77" s="623"/>
      <c r="BJ77" s="604"/>
      <c r="BK77" s="601"/>
      <c r="BL77" s="601"/>
      <c r="BM77" s="601"/>
      <c r="BN77" s="559"/>
      <c r="BO77" s="559"/>
      <c r="BP77" s="559"/>
    </row>
    <row r="78" spans="3:68" s="636" customFormat="1" ht="18" hidden="1" customHeight="1" collapsed="1" thickBot="1" x14ac:dyDescent="0.35">
      <c r="C78" s="575" t="s">
        <v>181</v>
      </c>
      <c r="D78" s="625" t="s">
        <v>182</v>
      </c>
      <c r="E78" s="626" t="s">
        <v>109</v>
      </c>
      <c r="F78" s="627"/>
      <c r="G78" s="627">
        <v>-24132.776214745358</v>
      </c>
      <c r="H78" s="628" t="e">
        <f>G78/#REF!%-100</f>
        <v>#REF!</v>
      </c>
      <c r="I78" s="629"/>
      <c r="J78" s="630"/>
      <c r="K78" s="631"/>
      <c r="L78" s="632"/>
      <c r="M78" s="632"/>
      <c r="N78" s="632"/>
      <c r="O78" s="632"/>
      <c r="P78" s="632"/>
      <c r="Q78" s="632"/>
      <c r="R78" s="632"/>
      <c r="S78" s="632"/>
      <c r="T78" s="632"/>
      <c r="U78" s="633"/>
      <c r="V78" s="632"/>
      <c r="W78" s="632"/>
      <c r="X78" s="632"/>
      <c r="Y78" s="632"/>
      <c r="Z78" s="632"/>
      <c r="AA78" s="632"/>
      <c r="AB78" s="632"/>
      <c r="AC78" s="632"/>
      <c r="AD78" s="632"/>
      <c r="AE78" s="508"/>
      <c r="AF78" s="537"/>
      <c r="AG78" s="632"/>
      <c r="AH78" s="632"/>
      <c r="AI78" s="508"/>
      <c r="AJ78" s="537"/>
      <c r="AK78" s="632"/>
      <c r="AL78" s="632"/>
      <c r="AM78" s="632"/>
      <c r="AN78" s="632"/>
      <c r="AO78" s="632"/>
      <c r="AP78" s="632"/>
      <c r="AQ78" s="508"/>
      <c r="AR78" s="537"/>
      <c r="AS78" s="632"/>
      <c r="AT78" s="632"/>
      <c r="AU78" s="508"/>
      <c r="AV78" s="537"/>
      <c r="AW78" s="632"/>
      <c r="AX78" s="632"/>
      <c r="AY78" s="508"/>
      <c r="AZ78" s="537"/>
      <c r="BA78" s="632"/>
      <c r="BB78" s="632"/>
      <c r="BC78" s="632"/>
      <c r="BD78" s="634"/>
      <c r="BE78" s="632"/>
      <c r="BF78" s="632"/>
      <c r="BG78" s="508"/>
      <c r="BH78" s="537"/>
      <c r="BI78" s="632"/>
      <c r="BJ78" s="632"/>
      <c r="BK78" s="632"/>
      <c r="BL78" s="528"/>
      <c r="BM78" s="528"/>
      <c r="BN78" s="635"/>
      <c r="BO78" s="635"/>
      <c r="BP78" s="635"/>
    </row>
    <row r="79" spans="3:68" ht="56.25" x14ac:dyDescent="0.3">
      <c r="C79" s="637"/>
      <c r="D79" s="638" t="s">
        <v>117</v>
      </c>
      <c r="E79" s="639" t="s">
        <v>132</v>
      </c>
      <c r="F79" s="640">
        <v>1174.18</v>
      </c>
      <c r="G79" s="640">
        <v>1174.18</v>
      </c>
      <c r="H79" s="641"/>
      <c r="I79" s="774"/>
      <c r="J79" s="775"/>
      <c r="K79" s="776"/>
      <c r="L79" s="471"/>
      <c r="M79" s="642"/>
      <c r="N79" s="643"/>
      <c r="O79" s="643"/>
      <c r="P79" s="643"/>
      <c r="Q79" s="471"/>
      <c r="R79" s="643"/>
      <c r="S79" s="471"/>
      <c r="T79" s="471"/>
      <c r="U79" s="472"/>
      <c r="V79" s="471"/>
      <c r="W79" s="471"/>
      <c r="X79" s="471"/>
      <c r="Y79" s="471"/>
      <c r="Z79" s="471"/>
      <c r="AA79" s="471"/>
      <c r="AB79" s="471"/>
      <c r="AC79" s="471"/>
      <c r="AD79" s="471"/>
      <c r="AE79" s="471"/>
      <c r="AF79" s="471"/>
      <c r="AG79" s="471"/>
      <c r="AH79" s="471"/>
      <c r="AI79" s="471"/>
      <c r="AJ79" s="471"/>
      <c r="AK79" s="471"/>
      <c r="AL79" s="471"/>
      <c r="AM79" s="471"/>
      <c r="AN79" s="471"/>
      <c r="AO79" s="471"/>
      <c r="AP79" s="471"/>
      <c r="AQ79" s="471"/>
      <c r="AR79" s="471"/>
      <c r="AS79" s="471"/>
      <c r="AT79" s="471"/>
      <c r="AU79" s="471"/>
      <c r="AV79" s="471"/>
      <c r="AW79" s="471"/>
      <c r="AX79" s="471"/>
      <c r="AY79" s="471"/>
      <c r="AZ79" s="471"/>
      <c r="BA79" s="471"/>
      <c r="BB79" s="471"/>
      <c r="BC79" s="471"/>
      <c r="BD79" s="471"/>
      <c r="BE79" s="471"/>
      <c r="BF79" s="471"/>
      <c r="BG79" s="471"/>
      <c r="BH79" s="471"/>
      <c r="BI79" s="473"/>
      <c r="BJ79" s="471"/>
      <c r="BK79" s="471"/>
      <c r="BL79" s="471"/>
      <c r="BM79" s="471"/>
      <c r="BN79" s="464"/>
      <c r="BO79" s="464"/>
      <c r="BP79" s="464"/>
    </row>
    <row r="80" spans="3:68" ht="56.25" x14ac:dyDescent="0.3">
      <c r="C80" s="644"/>
      <c r="D80" s="638" t="s">
        <v>118</v>
      </c>
      <c r="E80" s="645" t="s">
        <v>41</v>
      </c>
      <c r="F80" s="646">
        <v>2506.83</v>
      </c>
      <c r="G80" s="646">
        <v>2445.63</v>
      </c>
      <c r="H80" s="647"/>
      <c r="I80" s="774"/>
      <c r="J80" s="775"/>
      <c r="K80" s="776"/>
      <c r="M80" s="648"/>
      <c r="S80" s="471"/>
      <c r="T80" s="471"/>
      <c r="U80" s="472"/>
      <c r="V80" s="471"/>
      <c r="W80" s="471"/>
      <c r="X80" s="471"/>
      <c r="Y80" s="471"/>
      <c r="Z80" s="471"/>
      <c r="AA80" s="471"/>
      <c r="AB80" s="471"/>
      <c r="AC80" s="471"/>
      <c r="AD80" s="471"/>
      <c r="AE80" s="471"/>
      <c r="AF80" s="471"/>
      <c r="AG80" s="471"/>
      <c r="AH80" s="471"/>
      <c r="AI80" s="471"/>
      <c r="AJ80" s="471"/>
      <c r="AK80" s="471"/>
      <c r="AL80" s="471"/>
      <c r="AM80" s="471"/>
      <c r="AN80" s="471"/>
      <c r="AO80" s="471"/>
      <c r="AP80" s="471"/>
      <c r="AQ80" s="471"/>
      <c r="AR80" s="471"/>
      <c r="AS80" s="471"/>
      <c r="AT80" s="471"/>
      <c r="AU80" s="471"/>
      <c r="AV80" s="471"/>
      <c r="AW80" s="471"/>
      <c r="AX80" s="471"/>
      <c r="AY80" s="471"/>
      <c r="AZ80" s="471"/>
      <c r="BA80" s="471"/>
      <c r="BB80" s="471"/>
      <c r="BC80" s="471"/>
      <c r="BD80" s="471"/>
      <c r="BE80" s="471"/>
      <c r="BF80" s="471"/>
      <c r="BG80" s="471"/>
      <c r="BH80" s="471"/>
      <c r="BI80" s="473"/>
      <c r="BJ80" s="471"/>
      <c r="BK80" s="471"/>
      <c r="BL80" s="471"/>
      <c r="BM80" s="471"/>
      <c r="BN80" s="464"/>
      <c r="BO80" s="464"/>
      <c r="BP80" s="464"/>
    </row>
    <row r="81" spans="3:68" ht="93.75" x14ac:dyDescent="0.3">
      <c r="C81" s="644"/>
      <c r="D81" s="638" t="s">
        <v>119</v>
      </c>
      <c r="E81" s="645" t="s">
        <v>41</v>
      </c>
      <c r="F81" s="649">
        <v>2348.35</v>
      </c>
      <c r="G81" s="649">
        <v>2348.35</v>
      </c>
      <c r="H81" s="647"/>
      <c r="I81" s="774"/>
      <c r="J81" s="775"/>
      <c r="K81" s="776"/>
      <c r="M81" s="648"/>
      <c r="S81" s="471"/>
      <c r="T81" s="471"/>
      <c r="U81" s="650"/>
      <c r="V81" s="471"/>
      <c r="W81" s="471"/>
      <c r="X81" s="471"/>
      <c r="Y81" s="471"/>
      <c r="Z81" s="471"/>
      <c r="AA81" s="471"/>
      <c r="AB81" s="471"/>
      <c r="AC81" s="471"/>
      <c r="AD81" s="471"/>
      <c r="AE81" s="471"/>
      <c r="AF81" s="471"/>
      <c r="AG81" s="471"/>
      <c r="AH81" s="471"/>
      <c r="AI81" s="471"/>
      <c r="AJ81" s="471"/>
      <c r="AK81" s="471"/>
      <c r="AL81" s="471"/>
      <c r="AM81" s="471"/>
      <c r="AN81" s="471"/>
      <c r="AO81" s="471"/>
      <c r="AP81" s="471"/>
      <c r="AQ81" s="471"/>
      <c r="AR81" s="471"/>
      <c r="AS81" s="471"/>
      <c r="AT81" s="471"/>
      <c r="AU81" s="471"/>
      <c r="AV81" s="471"/>
      <c r="AW81" s="471"/>
      <c r="AX81" s="471"/>
      <c r="AY81" s="471"/>
      <c r="AZ81" s="471"/>
      <c r="BA81" s="471"/>
      <c r="BB81" s="471"/>
      <c r="BC81" s="471"/>
      <c r="BD81" s="471"/>
      <c r="BE81" s="471"/>
      <c r="BF81" s="471"/>
      <c r="BG81" s="471"/>
      <c r="BH81" s="471"/>
      <c r="BI81" s="473"/>
      <c r="BJ81" s="471"/>
      <c r="BK81" s="471"/>
      <c r="BL81" s="471"/>
      <c r="BM81" s="471"/>
      <c r="BN81" s="464"/>
      <c r="BO81" s="464"/>
      <c r="BP81" s="464"/>
    </row>
    <row r="82" spans="3:68" x14ac:dyDescent="0.3">
      <c r="C82" s="644"/>
      <c r="D82" s="638" t="s">
        <v>183</v>
      </c>
      <c r="E82" s="645" t="s">
        <v>41</v>
      </c>
      <c r="F82" s="649">
        <v>9262.3799999999992</v>
      </c>
      <c r="G82" s="649">
        <v>9162.09</v>
      </c>
      <c r="H82" s="647"/>
      <c r="I82" s="774"/>
      <c r="J82" s="775"/>
      <c r="K82" s="776"/>
      <c r="M82" s="648"/>
      <c r="U82" s="651"/>
      <c r="BM82" s="652"/>
    </row>
    <row r="83" spans="3:68" x14ac:dyDescent="0.3">
      <c r="C83" s="644"/>
      <c r="D83" s="653" t="s">
        <v>126</v>
      </c>
      <c r="E83" s="654"/>
      <c r="F83" s="655"/>
      <c r="G83" s="655"/>
      <c r="H83" s="647"/>
      <c r="I83" s="774"/>
      <c r="J83" s="775"/>
      <c r="K83" s="776"/>
      <c r="M83" s="648"/>
      <c r="U83" s="651"/>
      <c r="BM83" s="654"/>
    </row>
    <row r="84" spans="3:68" x14ac:dyDescent="0.3">
      <c r="C84" s="644"/>
      <c r="D84" s="656" t="s">
        <v>184</v>
      </c>
      <c r="E84" s="657" t="s">
        <v>185</v>
      </c>
      <c r="F84" s="658">
        <v>50</v>
      </c>
      <c r="G84" s="658">
        <v>50</v>
      </c>
      <c r="H84" s="647"/>
      <c r="I84" s="774"/>
      <c r="J84" s="775"/>
      <c r="K84" s="776"/>
      <c r="M84" s="648"/>
      <c r="U84" s="651"/>
      <c r="BM84" s="654"/>
    </row>
    <row r="85" spans="3:68" ht="19.5" thickBot="1" x14ac:dyDescent="0.35">
      <c r="C85" s="659"/>
      <c r="D85" s="660" t="s">
        <v>186</v>
      </c>
      <c r="E85" s="661" t="s">
        <v>130</v>
      </c>
      <c r="F85" s="662">
        <v>54916</v>
      </c>
      <c r="G85" s="662">
        <f>G33/6/50*1000</f>
        <v>80106.666666666672</v>
      </c>
      <c r="H85" s="663"/>
      <c r="I85" s="777"/>
      <c r="J85" s="778"/>
      <c r="K85" s="779"/>
      <c r="M85" s="648"/>
      <c r="U85" s="651"/>
      <c r="BM85" s="664"/>
    </row>
    <row r="86" spans="3:68" x14ac:dyDescent="0.3">
      <c r="C86" s="456"/>
      <c r="D86" s="665"/>
      <c r="E86" s="456"/>
      <c r="M86" s="648"/>
    </row>
    <row r="87" spans="3:68" x14ac:dyDescent="0.3">
      <c r="C87" s="456"/>
      <c r="D87" s="665"/>
      <c r="E87" s="456"/>
      <c r="M87" s="648"/>
    </row>
    <row r="88" spans="3:68" x14ac:dyDescent="0.3">
      <c r="C88" s="456"/>
      <c r="D88" s="665"/>
      <c r="E88" s="456"/>
      <c r="M88" s="648"/>
    </row>
    <row r="89" spans="3:68" ht="20.25" x14ac:dyDescent="0.3">
      <c r="C89" s="456"/>
      <c r="D89" s="666" t="s">
        <v>187</v>
      </c>
      <c r="E89" s="666"/>
      <c r="F89" s="667"/>
      <c r="G89" s="666"/>
      <c r="H89" s="668"/>
      <c r="I89" s="669"/>
      <c r="J89" s="669"/>
      <c r="K89" s="670"/>
      <c r="L89" s="671"/>
      <c r="M89" s="671"/>
      <c r="N89" s="672"/>
    </row>
    <row r="90" spans="3:68" ht="20.25" x14ac:dyDescent="0.3">
      <c r="C90" s="456"/>
      <c r="D90" s="673" t="s">
        <v>188</v>
      </c>
      <c r="E90" s="673"/>
      <c r="F90" s="674"/>
      <c r="G90" s="675"/>
      <c r="H90" s="676"/>
      <c r="I90" s="676"/>
      <c r="J90" s="676"/>
      <c r="K90" s="677"/>
      <c r="L90" s="462"/>
      <c r="M90" s="462"/>
      <c r="N90" s="672"/>
    </row>
    <row r="91" spans="3:68" ht="20.25" x14ac:dyDescent="0.3">
      <c r="C91" s="456"/>
      <c r="D91" s="673" t="s">
        <v>189</v>
      </c>
      <c r="E91" s="673"/>
      <c r="F91" s="678"/>
      <c r="G91" s="675"/>
      <c r="H91" s="676"/>
      <c r="I91" s="676"/>
      <c r="J91" s="676"/>
      <c r="K91" s="677"/>
      <c r="L91" s="462"/>
      <c r="M91" s="462"/>
      <c r="N91" s="672"/>
    </row>
    <row r="92" spans="3:68" ht="20.25" x14ac:dyDescent="0.3">
      <c r="C92" s="456"/>
      <c r="D92" s="673" t="s">
        <v>190</v>
      </c>
      <c r="E92" s="673"/>
      <c r="F92" s="674"/>
      <c r="G92" s="675"/>
      <c r="H92" s="676"/>
      <c r="I92" s="676"/>
      <c r="J92" s="676"/>
      <c r="K92" s="677"/>
      <c r="L92" s="462"/>
      <c r="M92" s="462"/>
      <c r="N92" s="672"/>
    </row>
    <row r="93" spans="3:68" ht="20.25" x14ac:dyDescent="0.3">
      <c r="C93" s="456"/>
      <c r="D93" s="673" t="s">
        <v>191</v>
      </c>
      <c r="E93" s="673"/>
      <c r="F93" s="674"/>
      <c r="G93" s="675"/>
      <c r="H93" s="676"/>
      <c r="I93" s="676"/>
      <c r="J93" s="676"/>
      <c r="K93" s="677"/>
      <c r="L93" s="679"/>
      <c r="M93" s="680"/>
      <c r="N93" s="672"/>
    </row>
    <row r="94" spans="3:68" ht="20.25" x14ac:dyDescent="0.3">
      <c r="C94" s="456"/>
      <c r="D94" s="675"/>
      <c r="E94" s="675"/>
      <c r="G94" s="675"/>
      <c r="H94" s="681"/>
      <c r="I94" s="676"/>
      <c r="J94" s="676"/>
      <c r="K94" s="677"/>
      <c r="L94" s="682"/>
      <c r="M94" s="683"/>
      <c r="N94" s="683"/>
    </row>
    <row r="95" spans="3:68" ht="20.25" x14ac:dyDescent="0.3">
      <c r="C95" s="456"/>
      <c r="D95" s="673"/>
      <c r="E95" s="673"/>
      <c r="F95" s="674"/>
      <c r="G95" s="675"/>
      <c r="H95" s="676"/>
      <c r="I95" s="676"/>
      <c r="J95" s="676"/>
      <c r="K95" s="677"/>
      <c r="L95" s="682"/>
      <c r="M95" s="683"/>
      <c r="N95" s="683"/>
    </row>
    <row r="96" spans="3:68" ht="20.25" x14ac:dyDescent="0.3">
      <c r="C96" s="456"/>
      <c r="D96" s="675" t="s">
        <v>192</v>
      </c>
      <c r="E96" s="673"/>
      <c r="F96" s="681" t="s">
        <v>193</v>
      </c>
      <c r="G96" s="681"/>
      <c r="H96" s="676"/>
      <c r="I96" s="676"/>
      <c r="J96" s="676"/>
      <c r="K96" s="677"/>
      <c r="L96" s="682"/>
      <c r="M96" s="683"/>
      <c r="N96" s="683"/>
    </row>
    <row r="97" spans="3:14" ht="20.25" x14ac:dyDescent="0.3">
      <c r="C97" s="456"/>
      <c r="D97" s="673"/>
      <c r="E97" s="673"/>
      <c r="F97" s="674"/>
      <c r="G97" s="675"/>
      <c r="H97" s="676"/>
      <c r="I97" s="676"/>
      <c r="J97" s="676"/>
      <c r="K97" s="684"/>
      <c r="L97" s="682"/>
      <c r="M97" s="683"/>
      <c r="N97" s="683"/>
    </row>
    <row r="98" spans="3:14" x14ac:dyDescent="0.3">
      <c r="C98" s="456"/>
      <c r="E98" s="456"/>
    </row>
    <row r="99" spans="3:14" ht="20.25" x14ac:dyDescent="0.3">
      <c r="C99" s="456"/>
      <c r="D99" s="685" t="s">
        <v>194</v>
      </c>
      <c r="E99" s="456"/>
    </row>
    <row r="100" spans="3:14" x14ac:dyDescent="0.3">
      <c r="C100" s="456"/>
      <c r="E100" s="456"/>
    </row>
    <row r="101" spans="3:14" ht="20.25" x14ac:dyDescent="0.3">
      <c r="C101" s="456"/>
      <c r="D101" s="673" t="s">
        <v>140</v>
      </c>
      <c r="E101" s="456"/>
    </row>
    <row r="102" spans="3:14" x14ac:dyDescent="0.3">
      <c r="C102" s="456"/>
      <c r="E102" s="456"/>
    </row>
    <row r="103" spans="3:14" x14ac:dyDescent="0.3">
      <c r="C103" s="456"/>
      <c r="E103" s="456"/>
    </row>
    <row r="104" spans="3:14" x14ac:dyDescent="0.3">
      <c r="C104" s="456"/>
      <c r="E104" s="456"/>
    </row>
    <row r="105" spans="3:14" x14ac:dyDescent="0.3">
      <c r="C105" s="456"/>
      <c r="E105" s="456"/>
    </row>
    <row r="106" spans="3:14" x14ac:dyDescent="0.3">
      <c r="C106" s="456"/>
      <c r="E106" s="456"/>
    </row>
    <row r="107" spans="3:14" x14ac:dyDescent="0.3">
      <c r="C107" s="456"/>
      <c r="E107" s="456"/>
    </row>
    <row r="108" spans="3:14" x14ac:dyDescent="0.3">
      <c r="C108" s="456"/>
      <c r="E108" s="456"/>
    </row>
    <row r="109" spans="3:14" x14ac:dyDescent="0.3">
      <c r="C109" s="456"/>
      <c r="E109" s="456"/>
    </row>
    <row r="110" spans="3:14" x14ac:dyDescent="0.3">
      <c r="C110" s="456"/>
      <c r="E110" s="456"/>
    </row>
    <row r="111" spans="3:14" x14ac:dyDescent="0.3">
      <c r="C111" s="456"/>
      <c r="E111" s="456"/>
    </row>
    <row r="112" spans="3:14" x14ac:dyDescent="0.3">
      <c r="C112" s="456"/>
      <c r="E112" s="456"/>
    </row>
    <row r="113" spans="3:5" x14ac:dyDescent="0.3">
      <c r="C113" s="456"/>
      <c r="E113" s="456"/>
    </row>
    <row r="114" spans="3:5" x14ac:dyDescent="0.3">
      <c r="C114" s="456"/>
      <c r="E114" s="456"/>
    </row>
    <row r="115" spans="3:5" x14ac:dyDescent="0.3">
      <c r="C115" s="456"/>
      <c r="E115" s="456"/>
    </row>
    <row r="116" spans="3:5" x14ac:dyDescent="0.3">
      <c r="C116" s="456"/>
      <c r="E116" s="456"/>
    </row>
    <row r="117" spans="3:5" x14ac:dyDescent="0.3">
      <c r="C117" s="456"/>
      <c r="E117" s="456"/>
    </row>
    <row r="118" spans="3:5" x14ac:dyDescent="0.3">
      <c r="C118" s="456"/>
      <c r="E118" s="456"/>
    </row>
    <row r="119" spans="3:5" x14ac:dyDescent="0.3">
      <c r="C119" s="456"/>
      <c r="E119" s="456"/>
    </row>
    <row r="120" spans="3:5" x14ac:dyDescent="0.3">
      <c r="C120" s="456"/>
      <c r="E120" s="456"/>
    </row>
    <row r="121" spans="3:5" x14ac:dyDescent="0.3">
      <c r="C121" s="456"/>
      <c r="E121" s="456"/>
    </row>
  </sheetData>
  <mergeCells count="77">
    <mergeCell ref="G18:G19"/>
    <mergeCell ref="C17:D17"/>
    <mergeCell ref="C18:C19"/>
    <mergeCell ref="D18:D19"/>
    <mergeCell ref="E18:E19"/>
    <mergeCell ref="F18:F19"/>
    <mergeCell ref="H18:H19"/>
    <mergeCell ref="I18:K19"/>
    <mergeCell ref="U18:X18"/>
    <mergeCell ref="Y18:AB18"/>
    <mergeCell ref="AC18:AF18"/>
    <mergeCell ref="BI18:BL18"/>
    <mergeCell ref="BM18:BM19"/>
    <mergeCell ref="I20:K20"/>
    <mergeCell ref="BM20:BM25"/>
    <mergeCell ref="I21:K21"/>
    <mergeCell ref="I22:K22"/>
    <mergeCell ref="I23:K23"/>
    <mergeCell ref="I24:K24"/>
    <mergeCell ref="I25:K25"/>
    <mergeCell ref="AK18:AN18"/>
    <mergeCell ref="AO18:AR18"/>
    <mergeCell ref="AS18:AV18"/>
    <mergeCell ref="AW18:AZ18"/>
    <mergeCell ref="BA18:BD18"/>
    <mergeCell ref="BE18:BH18"/>
    <mergeCell ref="AG18:AJ18"/>
    <mergeCell ref="I26:K26"/>
    <mergeCell ref="BM26:BM56"/>
    <mergeCell ref="I27:K27"/>
    <mergeCell ref="C28:C29"/>
    <mergeCell ref="I28:K28"/>
    <mergeCell ref="I29:K29"/>
    <mergeCell ref="I30:K30"/>
    <mergeCell ref="C31:C32"/>
    <mergeCell ref="I31:K31"/>
    <mergeCell ref="I32:K32"/>
    <mergeCell ref="I33:K33"/>
    <mergeCell ref="I34:K34"/>
    <mergeCell ref="I36:K36"/>
    <mergeCell ref="C37:C38"/>
    <mergeCell ref="I37:K37"/>
    <mergeCell ref="I38:K38"/>
    <mergeCell ref="I49:K49"/>
    <mergeCell ref="I39:K39"/>
    <mergeCell ref="I40:K40"/>
    <mergeCell ref="I41:K41"/>
    <mergeCell ref="C42:C43"/>
    <mergeCell ref="I42:K42"/>
    <mergeCell ref="I43:K43"/>
    <mergeCell ref="I44:K44"/>
    <mergeCell ref="I45:K45"/>
    <mergeCell ref="I46:K46"/>
    <mergeCell ref="I47:K47"/>
    <mergeCell ref="I48:K48"/>
    <mergeCell ref="I61:K61"/>
    <mergeCell ref="I50:K50"/>
    <mergeCell ref="I51:K51"/>
    <mergeCell ref="I52:K52"/>
    <mergeCell ref="I53:K53"/>
    <mergeCell ref="I54:K54"/>
    <mergeCell ref="I55:K55"/>
    <mergeCell ref="I56:K56"/>
    <mergeCell ref="I57:K57"/>
    <mergeCell ref="I58:K58"/>
    <mergeCell ref="I59:K59"/>
    <mergeCell ref="I60:K60"/>
    <mergeCell ref="I82:K82"/>
    <mergeCell ref="I83:K83"/>
    <mergeCell ref="I84:K84"/>
    <mergeCell ref="I85:K85"/>
    <mergeCell ref="I62:K62"/>
    <mergeCell ref="I66:K66"/>
    <mergeCell ref="I70:K70"/>
    <mergeCell ref="I79:K79"/>
    <mergeCell ref="I80:K80"/>
    <mergeCell ref="I81:K81"/>
  </mergeCells>
  <pageMargins left="0.19685039370078741" right="0.19685039370078741" top="0.19685039370078741" bottom="0.15748031496062992" header="0.19685039370078741" footer="0"/>
  <pageSetup paperSize="9" scale="43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 полугодие г.Павлодар</vt:lpstr>
      <vt:lpstr>2 полугодие г.Экибастуз</vt:lpstr>
      <vt:lpstr>'2 полугодие г.Павлодар'!Заголовки_для_печати</vt:lpstr>
      <vt:lpstr>'2 полугодие г.Павлодар'!Область_печати</vt:lpstr>
      <vt:lpstr>'2 полугодие г.Экибастуз'!Область_печати</vt:lpstr>
    </vt:vector>
  </TitlesOfParts>
  <Company>АО "Энергоцентр"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Омарова Айгуль Кабдолловна</dc:creator>
  <cp:lastModifiedBy>Омарова Айгуль Кабдолловна</cp:lastModifiedBy>
  <dcterms:created xsi:type="dcterms:W3CDTF">2018-01-31T09:30:25Z</dcterms:created>
  <dcterms:modified xsi:type="dcterms:W3CDTF">2018-01-31T09:43:20Z</dcterms:modified>
</cp:coreProperties>
</file>