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8635" windowHeight="12015"/>
  </bookViews>
  <sheets>
    <sheet name="Тар.см.АМК г.Павлодар факт" sheetId="1" r:id="rId1"/>
  </sheets>
  <externalReferences>
    <externalReference r:id="rId2"/>
    <externalReference r:id="rId3"/>
    <externalReference r:id="rId4"/>
  </externalReferences>
  <definedNames>
    <definedName name="_xlnm.Print_Titles" localSheetId="0">'Тар.см.АМК г.Павлодар факт'!$A:$B,'Тар.см.АМК г.Павлодар факт'!$16:$20</definedName>
    <definedName name="_xlnm.Print_Area" localSheetId="0">'Тар.см.АМК г.Павлодар факт'!$A$1:$AB$99</definedName>
  </definedNames>
  <calcPr calcId="145621" fullCalcOnLoad="1"/>
</workbook>
</file>

<file path=xl/calcChain.xml><?xml version="1.0" encoding="utf-8"?>
<calcChain xmlns="http://schemas.openxmlformats.org/spreadsheetml/2006/main">
  <c r="U88" i="1" l="1"/>
  <c r="AA88" i="1" s="1"/>
  <c r="T88" i="1"/>
  <c r="Z88" i="1" s="1"/>
  <c r="S88" i="1"/>
  <c r="Y88" i="1" s="1"/>
  <c r="R88" i="1"/>
  <c r="X88" i="1" s="1"/>
  <c r="Q88" i="1"/>
  <c r="W88" i="1" s="1"/>
  <c r="P88" i="1"/>
  <c r="V88" i="1" s="1"/>
  <c r="P86" i="1"/>
  <c r="V86" i="1" s="1"/>
  <c r="R84" i="1"/>
  <c r="X84" i="1" s="1"/>
  <c r="Q84" i="1"/>
  <c r="W84" i="1" s="1"/>
  <c r="R83" i="1"/>
  <c r="X83" i="1" s="1"/>
  <c r="Q83" i="1"/>
  <c r="W83" i="1" s="1"/>
  <c r="R82" i="1"/>
  <c r="X82" i="1" s="1"/>
  <c r="Q82" i="1"/>
  <c r="W82" i="1" s="1"/>
  <c r="R81" i="1"/>
  <c r="X81" i="1" s="1"/>
  <c r="L81" i="1"/>
  <c r="K81" i="1"/>
  <c r="Q81" i="1" s="1"/>
  <c r="W81" i="1" s="1"/>
  <c r="L80" i="1"/>
  <c r="R80" i="1" s="1"/>
  <c r="X80" i="1" s="1"/>
  <c r="K80" i="1"/>
  <c r="Q80" i="1" s="1"/>
  <c r="W80" i="1" s="1"/>
  <c r="R79" i="1"/>
  <c r="X79" i="1" s="1"/>
  <c r="L79" i="1"/>
  <c r="K79" i="1"/>
  <c r="Q79" i="1" s="1"/>
  <c r="W79" i="1" s="1"/>
  <c r="U77" i="1"/>
  <c r="T77" i="1"/>
  <c r="S77" i="1"/>
  <c r="L77" i="1"/>
  <c r="R77" i="1" s="1"/>
  <c r="X77" i="1" s="1"/>
  <c r="K77" i="1"/>
  <c r="Q77" i="1" s="1"/>
  <c r="W77" i="1" s="1"/>
  <c r="D77" i="1"/>
  <c r="U76" i="1"/>
  <c r="T76" i="1"/>
  <c r="S76" i="1"/>
  <c r="Q76" i="1"/>
  <c r="W76" i="1" s="1"/>
  <c r="L76" i="1"/>
  <c r="R76" i="1" s="1"/>
  <c r="X76" i="1" s="1"/>
  <c r="K76" i="1"/>
  <c r="J76" i="1"/>
  <c r="P76" i="1" s="1"/>
  <c r="V76" i="1" s="1"/>
  <c r="D76" i="1"/>
  <c r="R74" i="1"/>
  <c r="X74" i="1" s="1"/>
  <c r="L74" i="1"/>
  <c r="K74" i="1"/>
  <c r="Q74" i="1" s="1"/>
  <c r="W74" i="1" s="1"/>
  <c r="F74" i="1"/>
  <c r="E74" i="1"/>
  <c r="D74" i="1"/>
  <c r="O71" i="1"/>
  <c r="U71" i="1" s="1"/>
  <c r="AA71" i="1" s="1"/>
  <c r="N71" i="1"/>
  <c r="T71" i="1" s="1"/>
  <c r="Z71" i="1" s="1"/>
  <c r="M71" i="1"/>
  <c r="S71" i="1" s="1"/>
  <c r="Y71" i="1" s="1"/>
  <c r="L71" i="1"/>
  <c r="K71" i="1"/>
  <c r="Q71" i="1" s="1"/>
  <c r="W71" i="1" s="1"/>
  <c r="D71" i="1"/>
  <c r="H73" i="1" s="1"/>
  <c r="O69" i="1"/>
  <c r="O72" i="1" s="1"/>
  <c r="N69" i="1"/>
  <c r="N72" i="1" s="1"/>
  <c r="M69" i="1"/>
  <c r="M72" i="1" s="1"/>
  <c r="L69" i="1"/>
  <c r="L72" i="1" s="1"/>
  <c r="K69" i="1"/>
  <c r="K72" i="1" s="1"/>
  <c r="J69" i="1"/>
  <c r="D68" i="1"/>
  <c r="J64" i="1"/>
  <c r="J63" i="1"/>
  <c r="P63" i="1" s="1"/>
  <c r="V63" i="1" s="1"/>
  <c r="D63" i="1"/>
  <c r="J62" i="1"/>
  <c r="H62" i="1"/>
  <c r="D62" i="1" s="1"/>
  <c r="P61" i="1"/>
  <c r="V61" i="1" s="1"/>
  <c r="J61" i="1"/>
  <c r="D61" i="1"/>
  <c r="P60" i="1"/>
  <c r="V60" i="1" s="1"/>
  <c r="J60" i="1"/>
  <c r="D60" i="1"/>
  <c r="J59" i="1"/>
  <c r="D59" i="1"/>
  <c r="J58" i="1"/>
  <c r="P58" i="1" s="1"/>
  <c r="V58" i="1" s="1"/>
  <c r="D58" i="1"/>
  <c r="J57" i="1"/>
  <c r="D57" i="1"/>
  <c r="J56" i="1"/>
  <c r="D56" i="1"/>
  <c r="P56" i="1" s="1"/>
  <c r="V56" i="1" s="1"/>
  <c r="U55" i="1"/>
  <c r="T55" i="1"/>
  <c r="S55" i="1"/>
  <c r="J55" i="1"/>
  <c r="D55" i="1"/>
  <c r="I53" i="1"/>
  <c r="H53" i="1"/>
  <c r="G53" i="1"/>
  <c r="F53" i="1"/>
  <c r="E53" i="1"/>
  <c r="D53" i="1" s="1"/>
  <c r="J52" i="1"/>
  <c r="I52" i="1"/>
  <c r="H52" i="1"/>
  <c r="G52" i="1"/>
  <c r="F52" i="1"/>
  <c r="E52" i="1"/>
  <c r="D52" i="1" s="1"/>
  <c r="J51" i="1"/>
  <c r="D51" i="1"/>
  <c r="D50" i="1"/>
  <c r="J49" i="1"/>
  <c r="P49" i="1" s="1"/>
  <c r="V49" i="1" s="1"/>
  <c r="D49" i="1"/>
  <c r="J48" i="1"/>
  <c r="D48" i="1"/>
  <c r="P47" i="1"/>
  <c r="V47" i="1" s="1"/>
  <c r="J47" i="1"/>
  <c r="D47" i="1"/>
  <c r="I45" i="1"/>
  <c r="H45" i="1"/>
  <c r="G45" i="1"/>
  <c r="F45" i="1"/>
  <c r="E45" i="1"/>
  <c r="J44" i="1"/>
  <c r="D44" i="1"/>
  <c r="J43" i="1"/>
  <c r="H43" i="1"/>
  <c r="G43" i="1"/>
  <c r="G41" i="1" s="1"/>
  <c r="F43" i="1"/>
  <c r="E43" i="1"/>
  <c r="U42" i="1"/>
  <c r="T42" i="1"/>
  <c r="S42" i="1"/>
  <c r="R42" i="1"/>
  <c r="Q42" i="1"/>
  <c r="J41" i="1"/>
  <c r="I41" i="1"/>
  <c r="H41" i="1"/>
  <c r="F41" i="1"/>
  <c r="F30" i="1" s="1"/>
  <c r="J40" i="1"/>
  <c r="P40" i="1" s="1"/>
  <c r="V40" i="1" s="1"/>
  <c r="D40" i="1"/>
  <c r="J39" i="1"/>
  <c r="D39" i="1"/>
  <c r="D36" i="1" s="1"/>
  <c r="P38" i="1"/>
  <c r="V38" i="1" s="1"/>
  <c r="J38" i="1"/>
  <c r="D38" i="1"/>
  <c r="I36" i="1"/>
  <c r="H36" i="1"/>
  <c r="G36" i="1"/>
  <c r="F36" i="1"/>
  <c r="E36" i="1"/>
  <c r="J35" i="1"/>
  <c r="D35" i="1"/>
  <c r="P34" i="1"/>
  <c r="V34" i="1" s="1"/>
  <c r="J34" i="1"/>
  <c r="J32" i="1"/>
  <c r="P32" i="1" s="1"/>
  <c r="V32" i="1" s="1"/>
  <c r="I32" i="1"/>
  <c r="H32" i="1"/>
  <c r="G32" i="1"/>
  <c r="F32" i="1"/>
  <c r="E32" i="1"/>
  <c r="D32" i="1" s="1"/>
  <c r="I30" i="1"/>
  <c r="H30" i="1"/>
  <c r="G30" i="1"/>
  <c r="Q29" i="1"/>
  <c r="W29" i="1" s="1"/>
  <c r="L29" i="1"/>
  <c r="J29" i="1" s="1"/>
  <c r="P29" i="1" s="1"/>
  <c r="V29" i="1" s="1"/>
  <c r="K29" i="1"/>
  <c r="D29" i="1"/>
  <c r="S28" i="1"/>
  <c r="Y28" i="1" s="1"/>
  <c r="N28" i="1"/>
  <c r="T28" i="1" s="1"/>
  <c r="Z28" i="1" s="1"/>
  <c r="M28" i="1"/>
  <c r="J28" i="1"/>
  <c r="P28" i="1" s="1"/>
  <c r="V28" i="1" s="1"/>
  <c r="D28" i="1"/>
  <c r="U27" i="1"/>
  <c r="AA27" i="1" s="1"/>
  <c r="O27" i="1"/>
  <c r="J27" i="1" s="1"/>
  <c r="P27" i="1" s="1"/>
  <c r="V27" i="1" s="1"/>
  <c r="D27" i="1"/>
  <c r="R26" i="1"/>
  <c r="X26" i="1" s="1"/>
  <c r="L26" i="1"/>
  <c r="K26" i="1"/>
  <c r="K24" i="1" s="1"/>
  <c r="D26" i="1"/>
  <c r="N24" i="1"/>
  <c r="T24" i="1" s="1"/>
  <c r="Z24" i="1" s="1"/>
  <c r="M24" i="1"/>
  <c r="L24" i="1"/>
  <c r="R24" i="1" s="1"/>
  <c r="X24" i="1" s="1"/>
  <c r="I24" i="1"/>
  <c r="H24" i="1"/>
  <c r="G24" i="1"/>
  <c r="S24" i="1" s="1"/>
  <c r="Y24" i="1" s="1"/>
  <c r="F24" i="1"/>
  <c r="E24" i="1"/>
  <c r="D24" i="1"/>
  <c r="N22" i="1"/>
  <c r="T22" i="1" s="1"/>
  <c r="Z22" i="1" s="1"/>
  <c r="M22" i="1"/>
  <c r="L22" i="1"/>
  <c r="R22" i="1" s="1"/>
  <c r="X22" i="1" s="1"/>
  <c r="I22" i="1"/>
  <c r="H22" i="1"/>
  <c r="G22" i="1"/>
  <c r="S22" i="1" s="1"/>
  <c r="Y22" i="1" s="1"/>
  <c r="F22" i="1"/>
  <c r="E22" i="1"/>
  <c r="D22" i="1"/>
  <c r="K22" i="1" l="1"/>
  <c r="Q22" i="1" s="1"/>
  <c r="W22" i="1" s="1"/>
  <c r="Q24" i="1"/>
  <c r="W24" i="1" s="1"/>
  <c r="J26" i="1"/>
  <c r="Q26" i="1"/>
  <c r="W26" i="1" s="1"/>
  <c r="R29" i="1"/>
  <c r="X29" i="1" s="1"/>
  <c r="J87" i="1"/>
  <c r="P87" i="1" s="1"/>
  <c r="V87" i="1" s="1"/>
  <c r="J36" i="1"/>
  <c r="D43" i="1"/>
  <c r="P43" i="1" s="1"/>
  <c r="V43" i="1" s="1"/>
  <c r="E41" i="1"/>
  <c r="E66" i="1"/>
  <c r="O24" i="1"/>
  <c r="P44" i="1"/>
  <c r="V44" i="1" s="1"/>
  <c r="G66" i="1"/>
  <c r="P35" i="1"/>
  <c r="V35" i="1" s="1"/>
  <c r="P39" i="1"/>
  <c r="V39" i="1" s="1"/>
  <c r="F66" i="1"/>
  <c r="J45" i="1"/>
  <c r="P48" i="1"/>
  <c r="V48" i="1" s="1"/>
  <c r="P51" i="1"/>
  <c r="V51" i="1" s="1"/>
  <c r="P52" i="1"/>
  <c r="V52" i="1" s="1"/>
  <c r="P55" i="1"/>
  <c r="V55" i="1" s="1"/>
  <c r="D45" i="1"/>
  <c r="H66" i="1"/>
  <c r="M47" i="1"/>
  <c r="J53" i="1"/>
  <c r="I66" i="1"/>
  <c r="P57" i="1"/>
  <c r="V57" i="1" s="1"/>
  <c r="M58" i="1"/>
  <c r="S58" i="1" s="1"/>
  <c r="Y58" i="1" s="1"/>
  <c r="P62" i="1"/>
  <c r="V62" i="1" s="1"/>
  <c r="M63" i="1"/>
  <c r="S63" i="1" s="1"/>
  <c r="Y63" i="1" s="1"/>
  <c r="J71" i="1"/>
  <c r="P71" i="1" s="1"/>
  <c r="V71" i="1" s="1"/>
  <c r="R71" i="1"/>
  <c r="X71" i="1" s="1"/>
  <c r="E73" i="1"/>
  <c r="I73" i="1"/>
  <c r="M73" i="1"/>
  <c r="F73" i="1"/>
  <c r="N73" i="1"/>
  <c r="N51" i="1" s="1"/>
  <c r="T51" i="1" s="1"/>
  <c r="Z51" i="1" s="1"/>
  <c r="J77" i="1"/>
  <c r="N57" i="1"/>
  <c r="T57" i="1" s="1"/>
  <c r="Z57" i="1" s="1"/>
  <c r="P59" i="1"/>
  <c r="V59" i="1" s="1"/>
  <c r="N62" i="1"/>
  <c r="T62" i="1" s="1"/>
  <c r="Z62" i="1" s="1"/>
  <c r="G73" i="1"/>
  <c r="K73" i="1"/>
  <c r="O73" i="1"/>
  <c r="O38" i="1" s="1"/>
  <c r="K57" i="1"/>
  <c r="Q57" i="1" s="1"/>
  <c r="W57" i="1" s="1"/>
  <c r="K62" i="1"/>
  <c r="Q62" i="1" s="1"/>
  <c r="W62" i="1" s="1"/>
  <c r="U38" i="1" l="1"/>
  <c r="AA38" i="1" s="1"/>
  <c r="K59" i="1"/>
  <c r="Q59" i="1" s="1"/>
  <c r="W59" i="1" s="1"/>
  <c r="K61" i="1"/>
  <c r="Q61" i="1" s="1"/>
  <c r="W61" i="1" s="1"/>
  <c r="K60" i="1"/>
  <c r="Q60" i="1" s="1"/>
  <c r="W60" i="1" s="1"/>
  <c r="K52" i="1"/>
  <c r="Q52" i="1" s="1"/>
  <c r="W52" i="1" s="1"/>
  <c r="K51" i="1"/>
  <c r="Q51" i="1" s="1"/>
  <c r="W51" i="1" s="1"/>
  <c r="K48" i="1"/>
  <c r="Q48" i="1" s="1"/>
  <c r="W48" i="1" s="1"/>
  <c r="K56" i="1"/>
  <c r="Q56" i="1" s="1"/>
  <c r="W56" i="1" s="1"/>
  <c r="K50" i="1"/>
  <c r="K44" i="1"/>
  <c r="Q44" i="1" s="1"/>
  <c r="W44" i="1" s="1"/>
  <c r="K39" i="1"/>
  <c r="Q39" i="1" s="1"/>
  <c r="W39" i="1" s="1"/>
  <c r="K35" i="1"/>
  <c r="Q35" i="1" s="1"/>
  <c r="W35" i="1" s="1"/>
  <c r="K63" i="1"/>
  <c r="Q63" i="1" s="1"/>
  <c r="W63" i="1" s="1"/>
  <c r="K58" i="1"/>
  <c r="Q58" i="1" s="1"/>
  <c r="W58" i="1" s="1"/>
  <c r="M61" i="1"/>
  <c r="S61" i="1" s="1"/>
  <c r="Y61" i="1" s="1"/>
  <c r="M60" i="1"/>
  <c r="S60" i="1" s="1"/>
  <c r="M62" i="1"/>
  <c r="S62" i="1" s="1"/>
  <c r="Y62" i="1" s="1"/>
  <c r="M56" i="1"/>
  <c r="S56" i="1" s="1"/>
  <c r="Y56" i="1" s="1"/>
  <c r="M52" i="1"/>
  <c r="S52" i="1" s="1"/>
  <c r="Y52" i="1" s="1"/>
  <c r="M51" i="1"/>
  <c r="S51" i="1" s="1"/>
  <c r="Y51" i="1" s="1"/>
  <c r="M48" i="1"/>
  <c r="S48" i="1" s="1"/>
  <c r="Y48" i="1" s="1"/>
  <c r="M57" i="1"/>
  <c r="S57" i="1" s="1"/>
  <c r="Y57" i="1" s="1"/>
  <c r="M35" i="1"/>
  <c r="S35" i="1" s="1"/>
  <c r="M44" i="1"/>
  <c r="S44" i="1" s="1"/>
  <c r="Y44" i="1" s="1"/>
  <c r="M39" i="1"/>
  <c r="S39" i="1" s="1"/>
  <c r="Y39" i="1" s="1"/>
  <c r="N59" i="1"/>
  <c r="T59" i="1" s="1"/>
  <c r="Z59" i="1" s="1"/>
  <c r="L73" i="1"/>
  <c r="J73" i="1" s="1"/>
  <c r="O57" i="1"/>
  <c r="U57" i="1" s="1"/>
  <c r="AA57" i="1" s="1"/>
  <c r="O53" i="1"/>
  <c r="U53" i="1" s="1"/>
  <c r="AA53" i="1" s="1"/>
  <c r="K53" i="1"/>
  <c r="Q53" i="1" s="1"/>
  <c r="W53" i="1" s="1"/>
  <c r="N53" i="1"/>
  <c r="T53" i="1" s="1"/>
  <c r="Z53" i="1" s="1"/>
  <c r="M53" i="1"/>
  <c r="S53" i="1" s="1"/>
  <c r="Y53" i="1" s="1"/>
  <c r="P53" i="1"/>
  <c r="V53" i="1" s="1"/>
  <c r="H70" i="1"/>
  <c r="H67" i="1"/>
  <c r="H69" i="1" s="1"/>
  <c r="M49" i="1"/>
  <c r="S49" i="1" s="1"/>
  <c r="Y49" i="1" s="1"/>
  <c r="K47" i="1"/>
  <c r="G67" i="1"/>
  <c r="G69" i="1" s="1"/>
  <c r="G70" i="1"/>
  <c r="K34" i="1"/>
  <c r="N48" i="1"/>
  <c r="T48" i="1" s="1"/>
  <c r="Z48" i="1" s="1"/>
  <c r="N56" i="1"/>
  <c r="T56" i="1" s="1"/>
  <c r="Z56" i="1" s="1"/>
  <c r="K43" i="1"/>
  <c r="P36" i="1"/>
  <c r="V36" i="1" s="1"/>
  <c r="J30" i="1"/>
  <c r="P26" i="1"/>
  <c r="V26" i="1" s="1"/>
  <c r="J24" i="1"/>
  <c r="O62" i="1"/>
  <c r="U62" i="1" s="1"/>
  <c r="AA62" i="1" s="1"/>
  <c r="O49" i="1"/>
  <c r="U49" i="1" s="1"/>
  <c r="AA49" i="1" s="1"/>
  <c r="J66" i="1"/>
  <c r="P45" i="1"/>
  <c r="V45" i="1" s="1"/>
  <c r="N40" i="1"/>
  <c r="T40" i="1" s="1"/>
  <c r="Z40" i="1" s="1"/>
  <c r="O34" i="1"/>
  <c r="M40" i="1"/>
  <c r="S40" i="1" s="1"/>
  <c r="Y40" i="1" s="1"/>
  <c r="N52" i="1"/>
  <c r="T52" i="1" s="1"/>
  <c r="Z52" i="1" s="1"/>
  <c r="O43" i="1"/>
  <c r="K38" i="1"/>
  <c r="N35" i="1"/>
  <c r="T35" i="1" s="1"/>
  <c r="Z35" i="1" s="1"/>
  <c r="N34" i="1"/>
  <c r="J74" i="1"/>
  <c r="P74" i="1" s="1"/>
  <c r="V74" i="1" s="1"/>
  <c r="P77" i="1"/>
  <c r="V77" i="1" s="1"/>
  <c r="N63" i="1"/>
  <c r="T63" i="1" s="1"/>
  <c r="Z63" i="1" s="1"/>
  <c r="D73" i="1"/>
  <c r="O61" i="1"/>
  <c r="U61" i="1" s="1"/>
  <c r="I67" i="1"/>
  <c r="I69" i="1" s="1"/>
  <c r="I70" i="1"/>
  <c r="M59" i="1"/>
  <c r="S59" i="1" s="1"/>
  <c r="Y59" i="1" s="1"/>
  <c r="K49" i="1"/>
  <c r="Q49" i="1" s="1"/>
  <c r="W49" i="1" s="1"/>
  <c r="N60" i="1"/>
  <c r="T60" i="1" s="1"/>
  <c r="F67" i="1"/>
  <c r="F69" i="1" s="1"/>
  <c r="F70" i="1"/>
  <c r="M34" i="1"/>
  <c r="K40" i="1"/>
  <c r="Q40" i="1" s="1"/>
  <c r="W40" i="1" s="1"/>
  <c r="E67" i="1"/>
  <c r="E69" i="1" s="1"/>
  <c r="E70" i="1"/>
  <c r="D41" i="1"/>
  <c r="P41" i="1" s="1"/>
  <c r="V41" i="1" s="1"/>
  <c r="E30" i="1"/>
  <c r="D30" i="1" s="1"/>
  <c r="D66" i="1" s="1"/>
  <c r="O59" i="1"/>
  <c r="U59" i="1" s="1"/>
  <c r="AA59" i="1" s="1"/>
  <c r="O52" i="1"/>
  <c r="U52" i="1" s="1"/>
  <c r="AA52" i="1" s="1"/>
  <c r="O51" i="1"/>
  <c r="U51" i="1" s="1"/>
  <c r="AA51" i="1" s="1"/>
  <c r="O48" i="1"/>
  <c r="U48" i="1" s="1"/>
  <c r="AA48" i="1" s="1"/>
  <c r="O56" i="1"/>
  <c r="U56" i="1" s="1"/>
  <c r="AA56" i="1" s="1"/>
  <c r="O35" i="1"/>
  <c r="U35" i="1" s="1"/>
  <c r="O44" i="1"/>
  <c r="U44" i="1" s="1"/>
  <c r="AA44" i="1" s="1"/>
  <c r="O39" i="1"/>
  <c r="U39" i="1" s="1"/>
  <c r="AA39" i="1" s="1"/>
  <c r="O63" i="1"/>
  <c r="U63" i="1" s="1"/>
  <c r="AA63" i="1" s="1"/>
  <c r="O58" i="1"/>
  <c r="U58" i="1" s="1"/>
  <c r="AA58" i="1" s="1"/>
  <c r="N43" i="1"/>
  <c r="N38" i="1"/>
  <c r="N58" i="1"/>
  <c r="T58" i="1" s="1"/>
  <c r="Z58" i="1" s="1"/>
  <c r="O60" i="1"/>
  <c r="U60" i="1" s="1"/>
  <c r="N61" i="1"/>
  <c r="T61" i="1" s="1"/>
  <c r="Z61" i="1" s="1"/>
  <c r="K55" i="1"/>
  <c r="Q55" i="1" s="1"/>
  <c r="M45" i="1"/>
  <c r="S47" i="1"/>
  <c r="Y47" i="1" s="1"/>
  <c r="N49" i="1"/>
  <c r="T49" i="1" s="1"/>
  <c r="Z49" i="1" s="1"/>
  <c r="O47" i="1"/>
  <c r="N44" i="1"/>
  <c r="T44" i="1" s="1"/>
  <c r="Z44" i="1" s="1"/>
  <c r="N47" i="1"/>
  <c r="N39" i="1"/>
  <c r="T39" i="1" s="1"/>
  <c r="Z39" i="1" s="1"/>
  <c r="O22" i="1"/>
  <c r="U22" i="1" s="1"/>
  <c r="AA22" i="1" s="1"/>
  <c r="U24" i="1"/>
  <c r="AA24" i="1" s="1"/>
  <c r="O40" i="1"/>
  <c r="U40" i="1" s="1"/>
  <c r="AA40" i="1" s="1"/>
  <c r="M43" i="1"/>
  <c r="M38" i="1"/>
  <c r="S38" i="1" l="1"/>
  <c r="Y38" i="1" s="1"/>
  <c r="M36" i="1"/>
  <c r="S36" i="1" s="1"/>
  <c r="Y36" i="1" s="1"/>
  <c r="U47" i="1"/>
  <c r="AA47" i="1" s="1"/>
  <c r="O45" i="1"/>
  <c r="N36" i="1"/>
  <c r="T36" i="1" s="1"/>
  <c r="Z36" i="1" s="1"/>
  <c r="T38" i="1"/>
  <c r="Z38" i="1" s="1"/>
  <c r="D70" i="1"/>
  <c r="D72" i="1" s="1"/>
  <c r="D67" i="1"/>
  <c r="D69" i="1" s="1"/>
  <c r="P69" i="1" s="1"/>
  <c r="V69" i="1" s="1"/>
  <c r="I72" i="1"/>
  <c r="U72" i="1" s="1"/>
  <c r="AA72" i="1" s="1"/>
  <c r="U69" i="1"/>
  <c r="AA69" i="1" s="1"/>
  <c r="Q38" i="1"/>
  <c r="W38" i="1" s="1"/>
  <c r="K36" i="1"/>
  <c r="Q36" i="1" s="1"/>
  <c r="W36" i="1" s="1"/>
  <c r="U34" i="1"/>
  <c r="AA34" i="1" s="1"/>
  <c r="O32" i="1"/>
  <c r="P30" i="1"/>
  <c r="V30" i="1" s="1"/>
  <c r="Q47" i="1"/>
  <c r="W47" i="1" s="1"/>
  <c r="K45" i="1"/>
  <c r="L53" i="1"/>
  <c r="R53" i="1" s="1"/>
  <c r="X53" i="1" s="1"/>
  <c r="S43" i="1"/>
  <c r="Y43" i="1" s="1"/>
  <c r="M41" i="1"/>
  <c r="S41" i="1" s="1"/>
  <c r="Y41" i="1" s="1"/>
  <c r="T43" i="1"/>
  <c r="Z43" i="1" s="1"/>
  <c r="N41" i="1"/>
  <c r="T41" i="1" s="1"/>
  <c r="Z41" i="1" s="1"/>
  <c r="S34" i="1"/>
  <c r="Y34" i="1" s="1"/>
  <c r="M32" i="1"/>
  <c r="O41" i="1"/>
  <c r="U41" i="1" s="1"/>
  <c r="AA41" i="1" s="1"/>
  <c r="U43" i="1"/>
  <c r="AA43" i="1" s="1"/>
  <c r="Q34" i="1"/>
  <c r="W34" i="1" s="1"/>
  <c r="K32" i="1"/>
  <c r="T47" i="1"/>
  <c r="Z47" i="1" s="1"/>
  <c r="N45" i="1"/>
  <c r="T34" i="1"/>
  <c r="Z34" i="1" s="1"/>
  <c r="N32" i="1"/>
  <c r="P24" i="1"/>
  <c r="V24" i="1" s="1"/>
  <c r="J22" i="1"/>
  <c r="P22" i="1" s="1"/>
  <c r="V22" i="1" s="1"/>
  <c r="K41" i="1"/>
  <c r="Q41" i="1" s="1"/>
  <c r="W41" i="1" s="1"/>
  <c r="Q43" i="1"/>
  <c r="W43" i="1" s="1"/>
  <c r="H72" i="1"/>
  <c r="T72" i="1" s="1"/>
  <c r="Z72" i="1" s="1"/>
  <c r="T69" i="1"/>
  <c r="Z69" i="1" s="1"/>
  <c r="O36" i="1"/>
  <c r="U36" i="1" s="1"/>
  <c r="AA36" i="1" s="1"/>
  <c r="M66" i="1"/>
  <c r="S45" i="1"/>
  <c r="Y45" i="1" s="1"/>
  <c r="E72" i="1"/>
  <c r="Q72" i="1" s="1"/>
  <c r="W72" i="1" s="1"/>
  <c r="Q69" i="1"/>
  <c r="W69" i="1" s="1"/>
  <c r="F72" i="1"/>
  <c r="R72" i="1" s="1"/>
  <c r="X72" i="1" s="1"/>
  <c r="R69" i="1"/>
  <c r="X69" i="1" s="1"/>
  <c r="J67" i="1"/>
  <c r="P66" i="1"/>
  <c r="V66" i="1" s="1"/>
  <c r="G72" i="1"/>
  <c r="S72" i="1" s="1"/>
  <c r="Y72" i="1" s="1"/>
  <c r="S69" i="1"/>
  <c r="Y69" i="1" s="1"/>
  <c r="L59" i="1"/>
  <c r="R59" i="1" s="1"/>
  <c r="X59" i="1" s="1"/>
  <c r="L61" i="1"/>
  <c r="R61" i="1" s="1"/>
  <c r="X61" i="1" s="1"/>
  <c r="L60" i="1"/>
  <c r="R60" i="1" s="1"/>
  <c r="X60" i="1" s="1"/>
  <c r="L56" i="1"/>
  <c r="R56" i="1" s="1"/>
  <c r="X56" i="1" s="1"/>
  <c r="L44" i="1"/>
  <c r="R44" i="1" s="1"/>
  <c r="X44" i="1" s="1"/>
  <c r="L47" i="1"/>
  <c r="L34" i="1"/>
  <c r="L43" i="1"/>
  <c r="L38" i="1"/>
  <c r="L35" i="1"/>
  <c r="R35" i="1" s="1"/>
  <c r="X35" i="1" s="1"/>
  <c r="L51" i="1"/>
  <c r="R51" i="1" s="1"/>
  <c r="X51" i="1" s="1"/>
  <c r="L57" i="1"/>
  <c r="R57" i="1" s="1"/>
  <c r="X57" i="1" s="1"/>
  <c r="L63" i="1"/>
  <c r="R63" i="1" s="1"/>
  <c r="X63" i="1" s="1"/>
  <c r="L40" i="1"/>
  <c r="R40" i="1" s="1"/>
  <c r="X40" i="1" s="1"/>
  <c r="L48" i="1"/>
  <c r="R48" i="1" s="1"/>
  <c r="X48" i="1" s="1"/>
  <c r="L39" i="1"/>
  <c r="R39" i="1" s="1"/>
  <c r="X39" i="1" s="1"/>
  <c r="L52" i="1"/>
  <c r="R52" i="1" s="1"/>
  <c r="X52" i="1" s="1"/>
  <c r="L49" i="1"/>
  <c r="R49" i="1" s="1"/>
  <c r="X49" i="1" s="1"/>
  <c r="L62" i="1"/>
  <c r="R62" i="1" s="1"/>
  <c r="X62" i="1" s="1"/>
  <c r="L58" i="1"/>
  <c r="R58" i="1" s="1"/>
  <c r="X58" i="1" s="1"/>
  <c r="L55" i="1"/>
  <c r="R55" i="1" s="1"/>
  <c r="R47" i="1" l="1"/>
  <c r="X47" i="1" s="1"/>
  <c r="L45" i="1"/>
  <c r="S66" i="1"/>
  <c r="Y66" i="1" s="1"/>
  <c r="M67" i="1"/>
  <c r="S67" i="1" s="1"/>
  <c r="Y67" i="1" s="1"/>
  <c r="T32" i="1"/>
  <c r="Z32" i="1" s="1"/>
  <c r="N30" i="1"/>
  <c r="T30" i="1" s="1"/>
  <c r="Z30" i="1" s="1"/>
  <c r="Q32" i="1"/>
  <c r="W32" i="1" s="1"/>
  <c r="K30" i="1"/>
  <c r="Q30" i="1" s="1"/>
  <c r="W30" i="1" s="1"/>
  <c r="S32" i="1"/>
  <c r="Y32" i="1" s="1"/>
  <c r="M30" i="1"/>
  <c r="S30" i="1" s="1"/>
  <c r="Y30" i="1" s="1"/>
  <c r="O66" i="1"/>
  <c r="U45" i="1"/>
  <c r="AA45" i="1" s="1"/>
  <c r="L36" i="1"/>
  <c r="R36" i="1" s="1"/>
  <c r="X36" i="1" s="1"/>
  <c r="R38" i="1"/>
  <c r="X38" i="1" s="1"/>
  <c r="L41" i="1"/>
  <c r="R41" i="1" s="1"/>
  <c r="X41" i="1" s="1"/>
  <c r="R43" i="1"/>
  <c r="X43" i="1" s="1"/>
  <c r="J68" i="1"/>
  <c r="P67" i="1"/>
  <c r="V67" i="1" s="1"/>
  <c r="N66" i="1"/>
  <c r="T45" i="1"/>
  <c r="Z45" i="1" s="1"/>
  <c r="U32" i="1"/>
  <c r="AA32" i="1" s="1"/>
  <c r="O30" i="1"/>
  <c r="U30" i="1" s="1"/>
  <c r="AA30" i="1" s="1"/>
  <c r="R34" i="1"/>
  <c r="X34" i="1" s="1"/>
  <c r="L32" i="1"/>
  <c r="K66" i="1"/>
  <c r="Q45" i="1"/>
  <c r="W45" i="1" s="1"/>
  <c r="R32" i="1" l="1"/>
  <c r="X32" i="1" s="1"/>
  <c r="L30" i="1"/>
  <c r="R30" i="1" s="1"/>
  <c r="X30" i="1" s="1"/>
  <c r="N67" i="1"/>
  <c r="T67" i="1" s="1"/>
  <c r="Z67" i="1" s="1"/>
  <c r="T66" i="1"/>
  <c r="Z66" i="1" s="1"/>
  <c r="O67" i="1"/>
  <c r="U67" i="1" s="1"/>
  <c r="AA67" i="1" s="1"/>
  <c r="O70" i="1"/>
  <c r="U70" i="1" s="1"/>
  <c r="AA70" i="1" s="1"/>
  <c r="U66" i="1"/>
  <c r="AA66" i="1" s="1"/>
  <c r="K67" i="1"/>
  <c r="Q67" i="1" s="1"/>
  <c r="W67" i="1" s="1"/>
  <c r="Q66" i="1"/>
  <c r="W66" i="1" s="1"/>
  <c r="P68" i="1"/>
  <c r="V68" i="1" s="1"/>
  <c r="L68" i="1"/>
  <c r="R68" i="1" s="1"/>
  <c r="X68" i="1" s="1"/>
  <c r="O68" i="1"/>
  <c r="U68" i="1" s="1"/>
  <c r="AA68" i="1" s="1"/>
  <c r="K68" i="1"/>
  <c r="Q68" i="1" s="1"/>
  <c r="W68" i="1" s="1"/>
  <c r="N68" i="1"/>
  <c r="T68" i="1" s="1"/>
  <c r="Z68" i="1" s="1"/>
  <c r="M68" i="1"/>
  <c r="J70" i="1"/>
  <c r="P70" i="1" s="1"/>
  <c r="V70" i="1" s="1"/>
  <c r="L66" i="1"/>
  <c r="R45" i="1"/>
  <c r="X45" i="1" s="1"/>
  <c r="S68" i="1" l="1"/>
  <c r="Y68" i="1" s="1"/>
  <c r="M70" i="1"/>
  <c r="S70" i="1" s="1"/>
  <c r="Y70" i="1" s="1"/>
  <c r="N70" i="1"/>
  <c r="T70" i="1" s="1"/>
  <c r="Z70" i="1" s="1"/>
  <c r="L70" i="1"/>
  <c r="R70" i="1" s="1"/>
  <c r="X70" i="1" s="1"/>
  <c r="R66" i="1"/>
  <c r="X66" i="1" s="1"/>
  <c r="L67" i="1"/>
  <c r="R67" i="1" s="1"/>
  <c r="X67" i="1" s="1"/>
  <c r="K70" i="1"/>
  <c r="Q70" i="1" s="1"/>
  <c r="W70" i="1" s="1"/>
</calcChain>
</file>

<file path=xl/sharedStrings.xml><?xml version="1.0" encoding="utf-8"?>
<sst xmlns="http://schemas.openxmlformats.org/spreadsheetml/2006/main" count="248" uniqueCount="162">
  <si>
    <t xml:space="preserve">Приложение 2 </t>
  </si>
  <si>
    <t xml:space="preserve"> к Правилам утверждения тарифов</t>
  </si>
  <si>
    <t xml:space="preserve"> (цен, ставок сборов) и тарифных смет</t>
  </si>
  <si>
    <t xml:space="preserve">на регулируемые услуги (товары, работы) </t>
  </si>
  <si>
    <t xml:space="preserve"> субъектов естественных монополий</t>
  </si>
  <si>
    <t>Наименование субъекта ТОО "Павлодарэнергосбыт"</t>
  </si>
  <si>
    <t>Отчет об исполнении тарифной сметы на услуги по снабжению тепловой энергией г.Павлодара за 2015 год.</t>
  </si>
  <si>
    <t>Отчетный период 2015г.</t>
  </si>
  <si>
    <t>Индекс: ОИТС-1</t>
  </si>
  <si>
    <t>Представляют: субъекты естественной монополии, за исключением региональной электросетевой компании</t>
  </si>
  <si>
    <t>Куда представляется форма: в Комитет по регулированию естественных монополий и защите конкуренции Министерства национальной экономики Республики Казахстан</t>
  </si>
  <si>
    <t>Срок представления - ежегодно не позднее 1 мая года, следующего за отчетным периодом</t>
  </si>
  <si>
    <t>без учета НДС</t>
  </si>
  <si>
    <t>№ п/п</t>
  </si>
  <si>
    <t>Наименование показателей тарифной сметы</t>
  </si>
  <si>
    <t>Ед.измерения</t>
  </si>
  <si>
    <t>Предусмотрено в утвержденной тарифной смете</t>
  </si>
  <si>
    <t xml:space="preserve">Фактически сложившиеся показатели тарифной сметы </t>
  </si>
  <si>
    <t>Отклонение</t>
  </si>
  <si>
    <t>Причины отклонения</t>
  </si>
  <si>
    <t>Всего</t>
  </si>
  <si>
    <t>Для потребителей, присоединенных к сетям централизованного теплоснабжения</t>
  </si>
  <si>
    <t>Для потребителей, не присоединенных к сетям централизованного теплоснабжения</t>
  </si>
  <si>
    <t>тыс.тенге</t>
  </si>
  <si>
    <t>в том числе</t>
  </si>
  <si>
    <t>%</t>
  </si>
  <si>
    <t>для потребителей, присоединенных к сетям централизованного теплоснабжения</t>
  </si>
  <si>
    <t>для потребителей, не присоединенных к сетям централизованного теплоснабжения</t>
  </si>
  <si>
    <t>от ТЭЦ-2 пар 16</t>
  </si>
  <si>
    <t>от ТЭЦ-3</t>
  </si>
  <si>
    <t>ИТП</t>
  </si>
  <si>
    <t>ЦТП</t>
  </si>
  <si>
    <t>пар 16</t>
  </si>
  <si>
    <t>горячая вода</t>
  </si>
  <si>
    <t>I</t>
  </si>
  <si>
    <t>Затраты на производство товаров и предоставление услуг</t>
  </si>
  <si>
    <t>тыс. тенге</t>
  </si>
  <si>
    <t>в том числе:</t>
  </si>
  <si>
    <t>Материальные затраты, всего</t>
  </si>
  <si>
    <t>-\\-</t>
  </si>
  <si>
    <t>1.1.</t>
  </si>
  <si>
    <t>Покупная энергия в горячей воде для централизованного теплоснабжения</t>
  </si>
  <si>
    <t>1.2.</t>
  </si>
  <si>
    <t>Покупная энергия в горячей воде от ТЭЦ-3 АО "Павлодарэнерго"</t>
  </si>
  <si>
    <t>За счет снижения объемов по реализации (ТОО "Компания Нефтехим LTD", ГУ "АП 162/3")</t>
  </si>
  <si>
    <t>1.3.</t>
  </si>
  <si>
    <t>Покупная энергия в паре от ТЭЦ-3 и ТЭЦ-2  АО "Павлодарэнерго"</t>
  </si>
  <si>
    <t>За счет снижения объемов по реализации (ТОО "БелАН", ТОО "Ертыс-Сервис", "Компания "Нефтехим LTD")</t>
  </si>
  <si>
    <t>1.4.</t>
  </si>
  <si>
    <t>Передача и распределение тепловой энергии в горячей воде</t>
  </si>
  <si>
    <t>II</t>
  </si>
  <si>
    <t>Расходы периода</t>
  </si>
  <si>
    <t>Материалы на эксплуатацию</t>
  </si>
  <si>
    <t>2.1.</t>
  </si>
  <si>
    <t>материалы по АСУ</t>
  </si>
  <si>
    <t>2.2.</t>
  </si>
  <si>
    <t>материалы по техн.обслуживанию</t>
  </si>
  <si>
    <t>Затраты на оплату труда, всего</t>
  </si>
  <si>
    <t>3.1.</t>
  </si>
  <si>
    <t>заработная плата</t>
  </si>
  <si>
    <t>За счет фактически сложившейся  средней з/п, (в утвержденной тарифной смете УО учтена в размере 49 099 тенге.)</t>
  </si>
  <si>
    <t>3.2.</t>
  </si>
  <si>
    <t>социальный налог</t>
  </si>
  <si>
    <t>Амортизация</t>
  </si>
  <si>
    <t>Услуги сторонних организаций</t>
  </si>
  <si>
    <t>5.1.</t>
  </si>
  <si>
    <t xml:space="preserve">услуги по транспорту </t>
  </si>
  <si>
    <t>Экономия в связи с сокращением м/часов</t>
  </si>
  <si>
    <t>5.2.</t>
  </si>
  <si>
    <t xml:space="preserve">прочие услуги </t>
  </si>
  <si>
    <t xml:space="preserve">За счет сокращения ремонтов ККМ и КСМ в результате обновления </t>
  </si>
  <si>
    <t>Прочие услуги</t>
  </si>
  <si>
    <t>6.1.</t>
  </si>
  <si>
    <t>командировочные расходы</t>
  </si>
  <si>
    <t>За счет роста МРП, увеличения командировок, связанных с производ. необходимостью.</t>
  </si>
  <si>
    <t>6.2.</t>
  </si>
  <si>
    <t>канцелярские и  почтово-телеграфные расходы</t>
  </si>
  <si>
    <t>6.3.</t>
  </si>
  <si>
    <t>услуги связи (радио, телефон)</t>
  </si>
  <si>
    <t>6.4.</t>
  </si>
  <si>
    <t>поверка приборов, техническое обслуживание копировального оборудования</t>
  </si>
  <si>
    <t>услуги банка</t>
  </si>
  <si>
    <t>6.5.</t>
  </si>
  <si>
    <t>охрана объектов</t>
  </si>
  <si>
    <t>За счет открытия доп. пункта приема платежей по ул. Айманова,45 (в утверж. тарифной смете данные затраты УО не были учтены);</t>
  </si>
  <si>
    <t>6.6.</t>
  </si>
  <si>
    <t>налоговые платежи и сборы</t>
  </si>
  <si>
    <t>плата за загрязнение окружающей среды, земельный налог</t>
  </si>
  <si>
    <t>налог на имущество</t>
  </si>
  <si>
    <t>За счет увеличения стоимости ОС, в результате проведенной переоценки</t>
  </si>
  <si>
    <t>страхование работников</t>
  </si>
  <si>
    <t>6.7.</t>
  </si>
  <si>
    <t xml:space="preserve">аренда помещений </t>
  </si>
  <si>
    <t>За счет увеличения стоимости арендной платы  и закл-ия договора по вновь арендуемому пункту приема платежей по ул.Айманова,45 (в утверж. тариф. смете данные затраты УО не были учтены);</t>
  </si>
  <si>
    <t>6.8.</t>
  </si>
  <si>
    <t>затраты по технике безопасности и охране труда</t>
  </si>
  <si>
    <t xml:space="preserve"> </t>
  </si>
  <si>
    <t>6.9.</t>
  </si>
  <si>
    <t>информационные, регистраторские услуги</t>
  </si>
  <si>
    <t>За счет заниженной суммы в тарифной смете. Размещение в СМИ публикаций финансовой и годовой отчетности, объявлениий по изменению тарифов,публичных слушаний и др.</t>
  </si>
  <si>
    <t>6.10.</t>
  </si>
  <si>
    <t>приобретение нормативно-технической литературы</t>
  </si>
  <si>
    <t>Удорожание стоимости периодической печати, нормативной документации.</t>
  </si>
  <si>
    <t>6.11.</t>
  </si>
  <si>
    <t>изготовление бланочной продукции</t>
  </si>
  <si>
    <t>6.12.</t>
  </si>
  <si>
    <t>аудит</t>
  </si>
  <si>
    <t>кредит банка</t>
  </si>
  <si>
    <t>Всего затрат по снабженческой надбавке</t>
  </si>
  <si>
    <t>III</t>
  </si>
  <si>
    <t>Всего затрат</t>
  </si>
  <si>
    <t>IV</t>
  </si>
  <si>
    <t>Прибыль</t>
  </si>
  <si>
    <t>Убытки от применения диф.тарифов, а также  за счет снижения объема потребления крупных потребителей.</t>
  </si>
  <si>
    <t>V</t>
  </si>
  <si>
    <t>Всего доходов</t>
  </si>
  <si>
    <t>VI</t>
  </si>
  <si>
    <t>Всего доходов по снабженческой надбавке</t>
  </si>
  <si>
    <t>VII</t>
  </si>
  <si>
    <t>Полезный отпуск тепловой энергии</t>
  </si>
  <si>
    <t>тыс. Гкал</t>
  </si>
  <si>
    <t xml:space="preserve">За счет снижения объема (ТОО "Ертыс-Сервис", "Компания "Нефтехим LTD", ТОО "БелАН") </t>
  </si>
  <si>
    <t>VIII</t>
  </si>
  <si>
    <t>Тариф без учета НДС</t>
  </si>
  <si>
    <t>тенге/ Гкал</t>
  </si>
  <si>
    <t>проценты распределения объемов реализации</t>
  </si>
  <si>
    <t>IX</t>
  </si>
  <si>
    <t>Объемы для потребителей, присоединенных к сетям централизованного теплоснабжения</t>
  </si>
  <si>
    <t>Население</t>
  </si>
  <si>
    <t>За счет строительства и ввода жилищного фонда.</t>
  </si>
  <si>
    <t>Прочие потребители</t>
  </si>
  <si>
    <t>Увеличение количества потребителей  установивших  приборы учета тепловой энергии в целях энергосбережения.</t>
  </si>
  <si>
    <t>X</t>
  </si>
  <si>
    <t>для физических лиц, относящихся к группе население, имеющих общедомовые приборы учета тепловой энергии</t>
  </si>
  <si>
    <t>для физических лиц, относящихся к группе население,  не имеющих общедомовые приборы учета тепловой энергии</t>
  </si>
  <si>
    <t>для физических лиц, относящихся к группе население, проживающих  в ветхих, аварийных жилых помещениях, домах барачного типа, где отсутствует техническая возможность установки общедомовых приборов учета тепловой энергии</t>
  </si>
  <si>
    <t>для прочих потребителей, имеющих общедомовые приборы учета тепловой энергии</t>
  </si>
  <si>
    <t xml:space="preserve">за счет применения тарифов в соответствии с приказами № 151-ОД от 25.11.2013г. , № 92-ОД от 19.06.2015г. </t>
  </si>
  <si>
    <t>для прочих потребителей, не имеющих общедомовые приборы учета тепловой энергии</t>
  </si>
  <si>
    <t>для прочих потребителей, расположенных в ветхих, аварийных помещениях, домах барачного типа, где отсутствует техническая возможность установки общедомовых приборов учета тепловой энергии</t>
  </si>
  <si>
    <t>Справочно:</t>
  </si>
  <si>
    <t>Среднесписочная численность, всего</t>
  </si>
  <si>
    <t>чел.</t>
  </si>
  <si>
    <t>Среднемесячная заработная плата, всего</t>
  </si>
  <si>
    <t>тенге</t>
  </si>
  <si>
    <t xml:space="preserve"> За счет заниженной  средней з/п в утвержденной тарифной смете.</t>
  </si>
  <si>
    <t>Снабженческая надбавка</t>
  </si>
  <si>
    <t>тенге/Гкал</t>
  </si>
  <si>
    <t>Наименование организации "ТОО Павлодарэнергосбыт"</t>
  </si>
  <si>
    <r>
      <t xml:space="preserve">Адрес </t>
    </r>
    <r>
      <rPr>
        <u/>
        <sz val="16"/>
        <rFont val="Times New Roman"/>
        <family val="1"/>
        <charset val="204"/>
      </rPr>
      <t>г.Павлодар ул.Кривенко,27</t>
    </r>
  </si>
  <si>
    <r>
      <t xml:space="preserve">Адрес </t>
    </r>
    <r>
      <rPr>
        <u/>
        <sz val="16"/>
        <color indexed="9"/>
        <rFont val="Times New Roman"/>
        <family val="1"/>
        <charset val="204"/>
      </rPr>
      <t>г.Павлодар ул.Кривенко,27</t>
    </r>
  </si>
  <si>
    <r>
      <t xml:space="preserve">Телефон </t>
    </r>
    <r>
      <rPr>
        <u/>
        <sz val="16"/>
        <rFont val="Times New Roman"/>
        <family val="1"/>
        <charset val="204"/>
      </rPr>
      <t>39-95-24</t>
    </r>
  </si>
  <si>
    <r>
      <t xml:space="preserve">Телефон </t>
    </r>
    <r>
      <rPr>
        <u/>
        <sz val="16"/>
        <color indexed="9"/>
        <rFont val="Times New Roman"/>
        <family val="1"/>
        <charset val="204"/>
      </rPr>
      <t>39-95-24</t>
    </r>
  </si>
  <si>
    <r>
      <t xml:space="preserve">Адрес электронной почты </t>
    </r>
    <r>
      <rPr>
        <u/>
        <sz val="16"/>
        <rFont val="Times New Roman"/>
        <family val="1"/>
        <charset val="204"/>
      </rPr>
      <t>office@pavlodarenergo.kz</t>
    </r>
  </si>
  <si>
    <r>
      <t xml:space="preserve">Адрес электронной почты </t>
    </r>
    <r>
      <rPr>
        <u/>
        <sz val="16"/>
        <color indexed="9"/>
        <rFont val="Times New Roman"/>
        <family val="1"/>
        <charset val="204"/>
      </rPr>
      <t>office@pavlodarenergo.kz</t>
    </r>
  </si>
  <si>
    <r>
      <t xml:space="preserve">Фамилия и телефон исполнителя </t>
    </r>
    <r>
      <rPr>
        <u/>
        <sz val="16"/>
        <rFont val="Times New Roman"/>
        <family val="1"/>
        <charset val="204"/>
      </rPr>
      <t>Члек т.39-95-72</t>
    </r>
  </si>
  <si>
    <r>
      <t xml:space="preserve">Фамилия и телефон исполнителя </t>
    </r>
    <r>
      <rPr>
        <u/>
        <sz val="16"/>
        <color indexed="9"/>
        <rFont val="Times New Roman"/>
        <family val="1"/>
        <charset val="204"/>
      </rPr>
      <t>Члек т.39-95-72</t>
    </r>
  </si>
  <si>
    <t>Генеральный директор                                     Т.Г.Аргинов</t>
  </si>
  <si>
    <t xml:space="preserve">                                                                              Т.Г.Аргинов</t>
  </si>
  <si>
    <t>Дата  "     " апреля 2016 года</t>
  </si>
  <si>
    <t>М.П.</t>
  </si>
  <si>
    <t>Дата  "   28  " апреля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</si>
</sst>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.5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u/>
      <sz val="16"/>
      <name val="Times New Roman"/>
      <family val="1"/>
      <charset val="204"/>
    </font>
    <font>
      <u/>
      <sz val="16"/>
      <color indexed="9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8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2" borderId="0" xfId="0" applyFont="1" applyFill="1" applyAlignment="1">
      <alignment horizontal="right"/>
    </xf>
    <xf numFmtId="0" fontId="3" fillId="0" borderId="0" xfId="0" applyFont="1" applyFill="1"/>
    <xf numFmtId="2" fontId="3" fillId="3" borderId="0" xfId="0" applyNumberFormat="1" applyFont="1" applyFill="1"/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2" fontId="6" fillId="3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2" fontId="5" fillId="3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9" fontId="5" fillId="0" borderId="32" xfId="1" applyFont="1" applyFill="1" applyBorder="1" applyAlignment="1">
      <alignment vertical="center"/>
    </xf>
    <xf numFmtId="9" fontId="6" fillId="0" borderId="16" xfId="1" applyFont="1" applyFill="1" applyBorder="1" applyAlignment="1">
      <alignment vertical="center"/>
    </xf>
    <xf numFmtId="9" fontId="6" fillId="0" borderId="31" xfId="1" applyFont="1" applyFill="1" applyBorder="1" applyAlignment="1">
      <alignment vertical="center"/>
    </xf>
    <xf numFmtId="9" fontId="6" fillId="0" borderId="32" xfId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9" fontId="5" fillId="0" borderId="35" xfId="1" applyFont="1" applyFill="1" applyBorder="1" applyAlignment="1">
      <alignment vertical="center"/>
    </xf>
    <xf numFmtId="9" fontId="6" fillId="0" borderId="36" xfId="1" applyFont="1" applyFill="1" applyBorder="1" applyAlignment="1">
      <alignment vertical="center"/>
    </xf>
    <xf numFmtId="9" fontId="6" fillId="0" borderId="34" xfId="1" applyFont="1" applyFill="1" applyBorder="1" applyAlignment="1">
      <alignment vertical="center"/>
    </xf>
    <xf numFmtId="9" fontId="6" fillId="0" borderId="35" xfId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justify"/>
    </xf>
    <xf numFmtId="0" fontId="2" fillId="0" borderId="39" xfId="0" applyFont="1" applyFill="1" applyBorder="1" applyAlignment="1">
      <alignment vertical="center" wrapText="1"/>
    </xf>
    <xf numFmtId="9" fontId="5" fillId="0" borderId="35" xfId="1" applyNumberFormat="1" applyFont="1" applyFill="1" applyBorder="1" applyAlignment="1">
      <alignment vertical="center"/>
    </xf>
    <xf numFmtId="9" fontId="5" fillId="0" borderId="36" xfId="1" applyFont="1" applyFill="1" applyBorder="1" applyAlignment="1">
      <alignment vertical="center"/>
    </xf>
    <xf numFmtId="9" fontId="5" fillId="0" borderId="34" xfId="1" applyFont="1" applyFill="1" applyBorder="1" applyAlignment="1">
      <alignment vertical="center"/>
    </xf>
    <xf numFmtId="3" fontId="6" fillId="2" borderId="35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3" fontId="5" fillId="2" borderId="3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2" borderId="43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9" fontId="6" fillId="0" borderId="43" xfId="1" applyFont="1" applyFill="1" applyBorder="1" applyAlignment="1">
      <alignment vertical="center"/>
    </xf>
    <xf numFmtId="9" fontId="6" fillId="0" borderId="21" xfId="1" applyFont="1" applyFill="1" applyBorder="1" applyAlignment="1">
      <alignment vertical="center"/>
    </xf>
    <xf numFmtId="9" fontId="6" fillId="0" borderId="41" xfId="1" applyFont="1" applyFill="1" applyBorder="1" applyAlignment="1">
      <alignment vertical="center"/>
    </xf>
    <xf numFmtId="0" fontId="2" fillId="0" borderId="3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3" fontId="6" fillId="0" borderId="4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2" borderId="32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vertical="center"/>
    </xf>
    <xf numFmtId="3" fontId="5" fillId="0" borderId="48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9" fontId="5" fillId="0" borderId="47" xfId="1" applyFont="1" applyFill="1" applyBorder="1" applyAlignment="1">
      <alignment vertical="center"/>
    </xf>
    <xf numFmtId="9" fontId="5" fillId="0" borderId="48" xfId="1" applyFont="1" applyFill="1" applyBorder="1" applyAlignment="1">
      <alignment vertical="center"/>
    </xf>
    <xf numFmtId="9" fontId="5" fillId="0" borderId="46" xfId="1" applyFont="1" applyFill="1" applyBorder="1" applyAlignment="1">
      <alignment vertical="center"/>
    </xf>
    <xf numFmtId="0" fontId="2" fillId="0" borderId="4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6" fillId="0" borderId="51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9" fontId="6" fillId="0" borderId="0" xfId="1" applyFont="1" applyFill="1" applyBorder="1" applyAlignment="1">
      <alignment vertical="center"/>
    </xf>
    <xf numFmtId="9" fontId="6" fillId="0" borderId="51" xfId="1" applyFont="1" applyFill="1" applyBorder="1" applyAlignment="1">
      <alignment vertical="center"/>
    </xf>
    <xf numFmtId="9" fontId="6" fillId="0" borderId="10" xfId="1" applyFont="1" applyFill="1" applyBorder="1" applyAlignment="1">
      <alignment vertical="center"/>
    </xf>
    <xf numFmtId="0" fontId="10" fillId="0" borderId="4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wrapText="1"/>
    </xf>
    <xf numFmtId="0" fontId="5" fillId="0" borderId="40" xfId="0" applyFont="1" applyFill="1" applyBorder="1" applyAlignment="1">
      <alignment vertical="center"/>
    </xf>
    <xf numFmtId="49" fontId="5" fillId="0" borderId="46" xfId="0" applyNumberFormat="1" applyFont="1" applyFill="1" applyBorder="1" applyAlignment="1">
      <alignment horizontal="center" vertical="center" wrapText="1"/>
    </xf>
    <xf numFmtId="3" fontId="5" fillId="2" borderId="36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vertical="center"/>
    </xf>
    <xf numFmtId="3" fontId="5" fillId="2" borderId="46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9" fontId="6" fillId="0" borderId="35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 wrapText="1"/>
    </xf>
    <xf numFmtId="3" fontId="6" fillId="0" borderId="4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9" fontId="6" fillId="0" borderId="47" xfId="1" applyFont="1" applyFill="1" applyBorder="1" applyAlignment="1">
      <alignment vertical="center"/>
    </xf>
    <xf numFmtId="9" fontId="6" fillId="0" borderId="48" xfId="1" applyFont="1" applyFill="1" applyBorder="1" applyAlignment="1">
      <alignment vertical="center"/>
    </xf>
    <xf numFmtId="9" fontId="6" fillId="0" borderId="46" xfId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3" fontId="6" fillId="2" borderId="47" xfId="0" applyNumberFormat="1" applyFont="1" applyFill="1" applyBorder="1" applyAlignment="1">
      <alignment vertical="center"/>
    </xf>
    <xf numFmtId="17" fontId="6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54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2" borderId="43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9" fontId="5" fillId="0" borderId="43" xfId="1" applyFont="1" applyFill="1" applyBorder="1" applyAlignment="1">
      <alignment vertical="center"/>
    </xf>
    <xf numFmtId="9" fontId="5" fillId="0" borderId="21" xfId="1" applyFont="1" applyFill="1" applyBorder="1" applyAlignment="1">
      <alignment vertical="center"/>
    </xf>
    <xf numFmtId="9" fontId="5" fillId="0" borderId="41" xfId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53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9" fontId="5" fillId="0" borderId="1" xfId="1" applyFont="1" applyFill="1" applyBorder="1" applyAlignment="1">
      <alignment vertical="center"/>
    </xf>
    <xf numFmtId="9" fontId="5" fillId="0" borderId="55" xfId="1" applyFont="1" applyFill="1" applyBorder="1" applyAlignment="1">
      <alignment vertical="center"/>
    </xf>
    <xf numFmtId="9" fontId="5" fillId="0" borderId="14" xfId="1" applyFont="1" applyFill="1" applyBorder="1" applyAlignment="1">
      <alignment vertical="center"/>
    </xf>
    <xf numFmtId="9" fontId="5" fillId="0" borderId="0" xfId="1" applyFont="1" applyFill="1" applyBorder="1" applyAlignment="1">
      <alignment vertical="center"/>
    </xf>
    <xf numFmtId="9" fontId="5" fillId="0" borderId="51" xfId="1" applyFont="1" applyFill="1" applyBorder="1" applyAlignment="1">
      <alignment vertical="center"/>
    </xf>
    <xf numFmtId="9" fontId="5" fillId="0" borderId="10" xfId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vertical="center"/>
    </xf>
    <xf numFmtId="164" fontId="5" fillId="0" borderId="18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9" fontId="5" fillId="0" borderId="5" xfId="1" applyFont="1" applyFill="1" applyBorder="1" applyAlignment="1">
      <alignment vertical="center"/>
    </xf>
    <xf numFmtId="9" fontId="5" fillId="0" borderId="18" xfId="1" applyFont="1" applyFill="1" applyBorder="1" applyAlignment="1">
      <alignment vertical="center"/>
    </xf>
    <xf numFmtId="9" fontId="5" fillId="0" borderId="6" xfId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4" fontId="12" fillId="0" borderId="5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4" fontId="5" fillId="0" borderId="30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165" fontId="5" fillId="0" borderId="18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3" fontId="8" fillId="0" borderId="9" xfId="0" applyNumberFormat="1" applyFont="1" applyFill="1" applyBorder="1" applyAlignment="1">
      <alignment vertical="center"/>
    </xf>
    <xf numFmtId="4" fontId="2" fillId="0" borderId="55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53" xfId="0" applyNumberFormat="1" applyFont="1" applyFill="1" applyBorder="1" applyAlignment="1">
      <alignment vertical="center"/>
    </xf>
    <xf numFmtId="3" fontId="8" fillId="2" borderId="9" xfId="0" applyNumberFormat="1" applyFont="1" applyFill="1" applyBorder="1" applyAlignment="1">
      <alignment vertical="center"/>
    </xf>
    <xf numFmtId="4" fontId="2" fillId="0" borderId="51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49" fontId="5" fillId="0" borderId="24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vertical="center"/>
    </xf>
    <xf numFmtId="164" fontId="5" fillId="0" borderId="55" xfId="0" applyNumberFormat="1" applyFont="1" applyFill="1" applyBorder="1" applyAlignment="1">
      <alignment vertical="center"/>
    </xf>
    <xf numFmtId="164" fontId="5" fillId="0" borderId="56" xfId="0" applyNumberFormat="1" applyFont="1" applyFill="1" applyBorder="1" applyAlignment="1">
      <alignment vertical="center"/>
    </xf>
    <xf numFmtId="4" fontId="6" fillId="0" borderId="1" xfId="0" applyNumberFormat="1" applyFont="1" applyFill="1" applyBorder="1"/>
    <xf numFmtId="4" fontId="6" fillId="0" borderId="55" xfId="0" applyNumberFormat="1" applyFont="1" applyFill="1" applyBorder="1"/>
    <xf numFmtId="164" fontId="5" fillId="2" borderId="55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55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3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164" fontId="5" fillId="0" borderId="40" xfId="0" applyNumberFormat="1" applyFont="1" applyFill="1" applyBorder="1" applyAlignment="1">
      <alignment vertical="center"/>
    </xf>
    <xf numFmtId="4" fontId="5" fillId="0" borderId="48" xfId="0" applyNumberFormat="1" applyFont="1" applyFill="1" applyBorder="1" applyAlignment="1">
      <alignment vertical="center"/>
    </xf>
    <xf numFmtId="4" fontId="5" fillId="0" borderId="49" xfId="0" applyNumberFormat="1" applyFont="1" applyFill="1" applyBorder="1" applyAlignment="1">
      <alignment vertical="center"/>
    </xf>
    <xf numFmtId="4" fontId="6" fillId="0" borderId="32" xfId="0" applyNumberFormat="1" applyFont="1" applyFill="1" applyBorder="1"/>
    <xf numFmtId="4" fontId="6" fillId="0" borderId="16" xfId="0" applyNumberFormat="1" applyFont="1" applyFill="1" applyBorder="1"/>
    <xf numFmtId="4" fontId="6" fillId="2" borderId="11" xfId="0" applyNumberFormat="1" applyFont="1" applyFill="1" applyBorder="1"/>
    <xf numFmtId="164" fontId="6" fillId="0" borderId="16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>
      <alignment vertical="center"/>
    </xf>
    <xf numFmtId="4" fontId="6" fillId="0" borderId="32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4" fontId="6" fillId="0" borderId="31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9" fontId="5" fillId="0" borderId="16" xfId="1" applyFont="1" applyFill="1" applyBorder="1" applyAlignment="1">
      <alignment vertical="center"/>
    </xf>
    <xf numFmtId="9" fontId="5" fillId="0" borderId="31" xfId="1" applyFont="1" applyFill="1" applyBorder="1" applyAlignment="1">
      <alignment vertical="center"/>
    </xf>
    <xf numFmtId="4" fontId="2" fillId="0" borderId="11" xfId="0" applyNumberFormat="1" applyFont="1" applyFill="1" applyBorder="1"/>
    <xf numFmtId="0" fontId="6" fillId="0" borderId="34" xfId="0" applyFont="1" applyFill="1" applyBorder="1" applyAlignment="1">
      <alignment wrapText="1"/>
    </xf>
    <xf numFmtId="164" fontId="6" fillId="0" borderId="15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vertical="center"/>
    </xf>
    <xf numFmtId="164" fontId="6" fillId="0" borderId="37" xfId="0" applyNumberFormat="1" applyFont="1" applyFill="1" applyBorder="1" applyAlignment="1">
      <alignment vertical="center"/>
    </xf>
    <xf numFmtId="4" fontId="6" fillId="0" borderId="35" xfId="0" applyNumberFormat="1" applyFont="1" applyFill="1" applyBorder="1"/>
    <xf numFmtId="4" fontId="6" fillId="0" borderId="36" xfId="0" applyNumberFormat="1" applyFont="1" applyFill="1" applyBorder="1"/>
    <xf numFmtId="164" fontId="6" fillId="2" borderId="15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 vertical="center"/>
    </xf>
    <xf numFmtId="4" fontId="6" fillId="0" borderId="36" xfId="0" applyNumberFormat="1" applyFont="1" applyFill="1" applyBorder="1" applyAlignment="1">
      <alignment vertical="center"/>
    </xf>
    <xf numFmtId="4" fontId="6" fillId="0" borderId="34" xfId="0" applyNumberFormat="1" applyFont="1" applyFill="1" applyBorder="1" applyAlignment="1">
      <alignment vertical="center"/>
    </xf>
    <xf numFmtId="165" fontId="6" fillId="0" borderId="35" xfId="1" applyNumberFormat="1" applyFont="1" applyFill="1" applyBorder="1" applyAlignment="1">
      <alignment vertical="center"/>
    </xf>
    <xf numFmtId="165" fontId="6" fillId="0" borderId="36" xfId="1" applyNumberFormat="1" applyFont="1" applyFill="1" applyBorder="1" applyAlignment="1">
      <alignment vertical="center"/>
    </xf>
    <xf numFmtId="165" fontId="6" fillId="0" borderId="34" xfId="1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6" fillId="0" borderId="41" xfId="0" applyFont="1" applyFill="1" applyBorder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vertical="center"/>
    </xf>
    <xf numFmtId="4" fontId="6" fillId="0" borderId="43" xfId="0" applyNumberFormat="1" applyFont="1" applyFill="1" applyBorder="1"/>
    <xf numFmtId="4" fontId="6" fillId="0" borderId="21" xfId="0" applyNumberFormat="1" applyFont="1" applyFill="1" applyBorder="1"/>
    <xf numFmtId="164" fontId="6" fillId="2" borderId="25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6" fillId="0" borderId="55" xfId="0" applyNumberFormat="1" applyFont="1" applyFill="1" applyBorder="1" applyAlignment="1">
      <alignment vertical="center"/>
    </xf>
    <xf numFmtId="164" fontId="6" fillId="0" borderId="56" xfId="0" applyNumberFormat="1" applyFont="1" applyFill="1" applyBorder="1" applyAlignment="1">
      <alignment vertical="center"/>
    </xf>
    <xf numFmtId="9" fontId="6" fillId="0" borderId="1" xfId="1" applyFont="1" applyFill="1" applyBorder="1" applyAlignment="1">
      <alignment vertical="center"/>
    </xf>
    <xf numFmtId="9" fontId="6" fillId="0" borderId="55" xfId="1" applyFont="1" applyFill="1" applyBorder="1" applyAlignment="1">
      <alignment vertical="center"/>
    </xf>
    <xf numFmtId="9" fontId="6" fillId="0" borderId="14" xfId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45" xfId="0" applyFont="1" applyFill="1" applyBorder="1"/>
    <xf numFmtId="4" fontId="5" fillId="0" borderId="16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33" xfId="0" applyNumberFormat="1" applyFont="1" applyFill="1" applyBorder="1" applyAlignment="1">
      <alignment vertical="center"/>
    </xf>
    <xf numFmtId="4" fontId="5" fillId="0" borderId="57" xfId="0" applyNumberFormat="1" applyFont="1" applyFill="1" applyBorder="1" applyAlignment="1">
      <alignment vertical="center"/>
    </xf>
    <xf numFmtId="0" fontId="6" fillId="2" borderId="45" xfId="0" applyFont="1" applyFill="1" applyBorder="1"/>
    <xf numFmtId="4" fontId="5" fillId="0" borderId="3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58" xfId="0" applyFont="1" applyFill="1" applyBorder="1"/>
    <xf numFmtId="4" fontId="6" fillId="0" borderId="59" xfId="0" applyNumberFormat="1" applyFont="1" applyFill="1" applyBorder="1" applyAlignment="1">
      <alignment vertical="center"/>
    </xf>
    <xf numFmtId="4" fontId="6" fillId="0" borderId="60" xfId="0" applyNumberFormat="1" applyFont="1" applyFill="1" applyBorder="1" applyAlignment="1">
      <alignment vertical="center"/>
    </xf>
    <xf numFmtId="4" fontId="6" fillId="0" borderId="39" xfId="0" applyNumberFormat="1" applyFont="1" applyFill="1" applyBorder="1" applyAlignment="1">
      <alignment vertical="center"/>
    </xf>
    <xf numFmtId="4" fontId="6" fillId="0" borderId="61" xfId="0" applyNumberFormat="1" applyFont="1" applyFill="1" applyBorder="1" applyAlignment="1">
      <alignment vertical="center"/>
    </xf>
    <xf numFmtId="4" fontId="6" fillId="0" borderId="62" xfId="0" applyNumberFormat="1" applyFont="1" applyFill="1" applyBorder="1" applyAlignment="1">
      <alignment vertical="center"/>
    </xf>
    <xf numFmtId="0" fontId="6" fillId="2" borderId="58" xfId="0" applyFont="1" applyFill="1" applyBorder="1"/>
    <xf numFmtId="4" fontId="6" fillId="2" borderId="59" xfId="0" applyNumberFormat="1" applyFont="1" applyFill="1" applyBorder="1" applyAlignment="1">
      <alignment vertical="center"/>
    </xf>
    <xf numFmtId="4" fontId="6" fillId="2" borderId="60" xfId="0" applyNumberFormat="1" applyFont="1" applyFill="1" applyBorder="1" applyAlignment="1">
      <alignment vertical="center"/>
    </xf>
    <xf numFmtId="4" fontId="5" fillId="0" borderId="39" xfId="0" applyNumberFormat="1" applyFont="1" applyFill="1" applyBorder="1" applyAlignment="1">
      <alignment vertical="center"/>
    </xf>
    <xf numFmtId="4" fontId="5" fillId="0" borderId="59" xfId="0" applyNumberFormat="1" applyFont="1" applyFill="1" applyBorder="1" applyAlignment="1">
      <alignment vertical="center"/>
    </xf>
    <xf numFmtId="4" fontId="5" fillId="0" borderId="60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vertical="center"/>
    </xf>
    <xf numFmtId="4" fontId="6" fillId="0" borderId="37" xfId="0" applyNumberFormat="1" applyFont="1" applyFill="1" applyBorder="1" applyAlignment="1">
      <alignment vertical="center"/>
    </xf>
    <xf numFmtId="9" fontId="6" fillId="0" borderId="15" xfId="1" applyFont="1" applyFill="1" applyBorder="1" applyAlignment="1">
      <alignment vertical="center"/>
    </xf>
    <xf numFmtId="9" fontId="5" fillId="0" borderId="15" xfId="1" applyFont="1" applyFill="1" applyBorder="1" applyAlignment="1">
      <alignment vertical="center"/>
    </xf>
    <xf numFmtId="9" fontId="5" fillId="0" borderId="37" xfId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9" fontId="5" fillId="0" borderId="40" xfId="1" applyFont="1" applyFill="1" applyBorder="1" applyAlignment="1">
      <alignment vertical="center"/>
    </xf>
    <xf numFmtId="164" fontId="6" fillId="0" borderId="4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6" fillId="0" borderId="42" xfId="0" applyFont="1" applyFill="1" applyBorder="1"/>
    <xf numFmtId="4" fontId="6" fillId="0" borderId="22" xfId="0" applyNumberFormat="1" applyFont="1" applyFill="1" applyBorder="1" applyAlignment="1">
      <alignment vertical="center"/>
    </xf>
    <xf numFmtId="4" fontId="6" fillId="0" borderId="25" xfId="0" applyNumberFormat="1" applyFont="1" applyFill="1" applyBorder="1" applyAlignment="1">
      <alignment vertical="center"/>
    </xf>
    <xf numFmtId="4" fontId="6" fillId="0" borderId="44" xfId="0" applyNumberFormat="1" applyFont="1" applyFill="1" applyBorder="1" applyAlignment="1">
      <alignment vertical="center"/>
    </xf>
    <xf numFmtId="4" fontId="6" fillId="0" borderId="63" xfId="0" applyNumberFormat="1" applyFont="1" applyFill="1" applyBorder="1" applyAlignment="1">
      <alignment vertical="center"/>
    </xf>
    <xf numFmtId="0" fontId="6" fillId="2" borderId="42" xfId="0" applyFont="1" applyFill="1" applyBorder="1"/>
    <xf numFmtId="4" fontId="6" fillId="2" borderId="21" xfId="0" applyNumberFormat="1" applyFont="1" applyFill="1" applyBorder="1" applyAlignment="1">
      <alignment vertical="center"/>
    </xf>
    <xf numFmtId="4" fontId="6" fillId="2" borderId="22" xfId="0" applyNumberFormat="1" applyFont="1" applyFill="1" applyBorder="1" applyAlignment="1">
      <alignment vertical="center"/>
    </xf>
    <xf numFmtId="4" fontId="5" fillId="0" borderId="25" xfId="0" applyNumberFormat="1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49" fontId="6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center"/>
    </xf>
    <xf numFmtId="166" fontId="6" fillId="0" borderId="4" xfId="0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2" fontId="6" fillId="0" borderId="30" xfId="0" applyNumberFormat="1" applyFont="1" applyFill="1" applyBorder="1"/>
    <xf numFmtId="2" fontId="6" fillId="0" borderId="18" xfId="0" applyNumberFormat="1" applyFont="1" applyFill="1" applyBorder="1"/>
    <xf numFmtId="2" fontId="6" fillId="0" borderId="6" xfId="0" applyNumberFormat="1" applyFont="1" applyFill="1" applyBorder="1"/>
    <xf numFmtId="166" fontId="6" fillId="0" borderId="5" xfId="0" applyNumberFormat="1" applyFont="1" applyFill="1" applyBorder="1"/>
    <xf numFmtId="166" fontId="6" fillId="0" borderId="18" xfId="0" applyNumberFormat="1" applyFont="1" applyFill="1" applyBorder="1"/>
    <xf numFmtId="166" fontId="6" fillId="0" borderId="6" xfId="0" applyNumberFormat="1" applyFont="1" applyFill="1" applyBorder="1"/>
    <xf numFmtId="3" fontId="6" fillId="0" borderId="18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9" fontId="6" fillId="0" borderId="4" xfId="1" applyFont="1" applyFill="1" applyBorder="1" applyAlignment="1">
      <alignment vertical="center"/>
    </xf>
    <xf numFmtId="9" fontId="6" fillId="0" borderId="5" xfId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center"/>
    </xf>
    <xf numFmtId="0" fontId="6" fillId="0" borderId="65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center"/>
    </xf>
    <xf numFmtId="1" fontId="6" fillId="0" borderId="45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1" fontId="6" fillId="2" borderId="66" xfId="0" applyNumberFormat="1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3" fontId="6" fillId="0" borderId="45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9" fontId="6" fillId="0" borderId="66" xfId="1" applyFont="1" applyFill="1" applyBorder="1" applyAlignment="1">
      <alignment horizontal="center" vertical="center"/>
    </xf>
    <xf numFmtId="9" fontId="6" fillId="0" borderId="57" xfId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/>
    </xf>
    <xf numFmtId="0" fontId="6" fillId="0" borderId="67" xfId="0" applyFont="1" applyFill="1" applyBorder="1" applyAlignment="1">
      <alignment horizontal="left" wrapText="1"/>
    </xf>
    <xf numFmtId="0" fontId="6" fillId="0" borderId="62" xfId="0" applyFont="1" applyFill="1" applyBorder="1" applyAlignment="1">
      <alignment horizontal="center"/>
    </xf>
    <xf numFmtId="3" fontId="6" fillId="0" borderId="54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3" fontId="6" fillId="0" borderId="68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center"/>
    </xf>
    <xf numFmtId="3" fontId="6" fillId="0" borderId="69" xfId="0" applyNumberFormat="1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horizontal="center"/>
    </xf>
    <xf numFmtId="9" fontId="6" fillId="0" borderId="68" xfId="1" applyFont="1" applyFill="1" applyBorder="1" applyAlignment="1">
      <alignment horizontal="center" vertical="center"/>
    </xf>
    <xf numFmtId="9" fontId="6" fillId="0" borderId="70" xfId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/>
    </xf>
    <xf numFmtId="0" fontId="6" fillId="0" borderId="71" xfId="0" applyFont="1" applyFill="1" applyBorder="1" applyAlignment="1">
      <alignment horizontal="left"/>
    </xf>
    <xf numFmtId="0" fontId="6" fillId="0" borderId="63" xfId="0" applyFont="1" applyFill="1" applyBorder="1" applyAlignment="1">
      <alignment horizontal="center"/>
    </xf>
    <xf numFmtId="2" fontId="6" fillId="0" borderId="42" xfId="0" applyNumberFormat="1" applyFont="1" applyFill="1" applyBorder="1"/>
    <xf numFmtId="2" fontId="6" fillId="0" borderId="71" xfId="0" applyNumberFormat="1" applyFont="1" applyFill="1" applyBorder="1"/>
    <xf numFmtId="2" fontId="6" fillId="0" borderId="63" xfId="0" applyNumberFormat="1" applyFont="1" applyFill="1" applyBorder="1"/>
    <xf numFmtId="2" fontId="6" fillId="0" borderId="22" xfId="0" applyNumberFormat="1" applyFont="1" applyFill="1" applyBorder="1"/>
    <xf numFmtId="3" fontId="6" fillId="0" borderId="42" xfId="0" applyNumberFormat="1" applyFont="1" applyFill="1" applyBorder="1" applyAlignment="1">
      <alignment horizontal="right"/>
    </xf>
    <xf numFmtId="3" fontId="6" fillId="0" borderId="71" xfId="0" applyNumberFormat="1" applyFont="1" applyFill="1" applyBorder="1" applyAlignment="1">
      <alignment horizontal="right"/>
    </xf>
    <xf numFmtId="3" fontId="6" fillId="0" borderId="63" xfId="0" applyNumberFormat="1" applyFont="1" applyFill="1" applyBorder="1" applyAlignment="1">
      <alignment horizontal="right"/>
    </xf>
    <xf numFmtId="3" fontId="6" fillId="0" borderId="44" xfId="0" applyNumberFormat="1" applyFont="1" applyFill="1" applyBorder="1" applyAlignment="1">
      <alignment horizontal="right"/>
    </xf>
    <xf numFmtId="9" fontId="6" fillId="0" borderId="71" xfId="1" applyFont="1" applyFill="1" applyBorder="1" applyAlignment="1">
      <alignment vertical="center"/>
    </xf>
    <xf numFmtId="9" fontId="6" fillId="0" borderId="63" xfId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6" fillId="0" borderId="0" xfId="0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3" fillId="0" borderId="0" xfId="0" applyFont="1" applyFill="1" applyBorder="1"/>
    <xf numFmtId="0" fontId="1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4" fillId="0" borderId="0" xfId="0" applyFont="1" applyFill="1"/>
    <xf numFmtId="0" fontId="5" fillId="0" borderId="0" xfId="0" applyFont="1" applyFill="1"/>
    <xf numFmtId="0" fontId="1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23" fillId="0" borderId="0" xfId="0" applyFont="1" applyFill="1"/>
    <xf numFmtId="0" fontId="24" fillId="0" borderId="0" xfId="0" applyFont="1" applyFill="1"/>
    <xf numFmtId="3" fontId="3" fillId="0" borderId="0" xfId="0" applyNumberFormat="1" applyFont="1" applyFill="1"/>
    <xf numFmtId="4" fontId="3" fillId="0" borderId="0" xfId="0" applyNumberFormat="1" applyFont="1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usenbaeva\&#1084;&#1086;&#1080;%20&#1076;&#1086;&#1082;&#1091;&#1084;&#1077;&#1085;&#1090;&#1099;\&#1050;&#1086;&#1085;&#1089;&#1086;&#1083;&#1080;&#1076;&#1080;&#1088;&#1086;&#1074;&#1072;&#1085;&#1085;&#1099;&#1081;%20&#1086;&#1090;&#1095;&#1077;&#1090;\2015&#1075;\2%20&#1074;&#1072;&#1088;%20221014&#1075;%20&#1089;%20&#1082;&#1086;&#1084;&#1087;&#1077;&#1085;&#1089;%20&#1063;&#1056;&#1052;\&#1048;&#1089;&#1087;&#1086;&#1083;&#1085;&#1077;&#1085;&#1080;&#1077;%20&#1073;&#1102;&#1076;&#1078;&#1077;&#1090;&#1072;%20&#1079;&#1072;%202015&#1075;\&#1060;&#1072;&#1082;&#1090;%20&#1076;&#1086;&#1093;&#1086;&#1076;&#1099;%20&#1080;%20&#1088;&#1072;&#1089;&#1093;&#1086;&#1076;&#1099;%20&#1087;&#1086;%20&#1090;&#1077;&#1087;&#1083;&#1091;%20&#1079;&#1072;%202015%20&#1075;&#1086;&#1076;%20&#1089;%2001.07.2015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usenbaeva\&#1084;&#1086;&#1080;%20&#1076;&#1086;&#1082;&#1091;&#1084;&#1077;&#1085;&#1090;&#1099;\Documents%20and%20Settings\Hohlova\&#1052;&#1086;&#1080;%20&#1076;&#1086;&#1082;&#1091;&#1084;&#1077;&#1085;&#1090;&#1099;\&#1056;&#1040;&#1041;&#1054;&#1058;&#1040;%20&#1089;%2001%20&#1089;&#1077;&#1085;&#1090;&#1103;&#1073;&#1088;&#1103;\&#1048;&#1089;&#1087;&#1086;&#1083;&#1085;&#1077;&#1085;&#1080;&#1077;%20&#1090;&#1072;&#1088;&#1080;&#1092;&#1085;&#1086;&#1081;%20&#1089;&#1084;&#1077;&#1090;&#1099;\2015&#1075;\&#1048;&#1089;&#1087;&#1086;&#1083;.&#1090;&#1072;&#1088;&#1080;&#1092;%20&#1089;&#1084;&#1077;&#1090;&#1099;%20&#1079;&#1072;%202015%20&#1075;.&#1055;&#1072;&#1074;&#1083;&#1086;&#1076;&#1072;&#10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usenbaeva\&#1084;&#1086;&#1080;%20&#1076;&#1086;&#1082;&#1091;&#1084;&#1077;&#1085;&#1090;&#1099;\Documents%20and%20Settings\Hohlova\&#1052;&#1086;&#1080;%20&#1076;&#1086;&#1082;&#1091;&#1084;&#1077;&#1085;&#1090;&#1099;\&#1056;&#1040;&#1041;&#1054;&#1058;&#1040;%20&#1089;%2001%20&#1089;&#1077;&#1085;&#1090;&#1103;&#1073;&#1088;&#1103;\&#1048;&#1089;&#1087;&#1086;&#1083;&#1085;&#1077;&#1085;&#1080;&#1077;%20&#1090;&#1072;&#1088;&#1080;&#1092;&#1085;&#1086;&#1081;%20&#1089;&#1084;&#1077;&#1090;&#1099;\2014&#1075;\&#1048;&#1089;&#1087;&#1086;&#1083;.&#1090;&#1072;&#1088;&#1080;&#1092;%20&#1089;&#1084;&#1077;&#1090;&#1099;%20&#1079;&#1072;%202014%20&#1075;.&#1055;&#1072;&#1074;&#1083;&#1086;&#1076;&#1072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.Павлодар продолж. 2015г."/>
      <sheetName val="г.Павлодар1"/>
      <sheetName val="г.Экибастуз"/>
      <sheetName val="г.Экибастуз продолж.2015г."/>
    </sheetNames>
    <sheetDataSet>
      <sheetData sheetId="0">
        <row r="246">
          <cell r="AA246">
            <v>2.8279999999999998</v>
          </cell>
        </row>
        <row r="248">
          <cell r="AA248">
            <v>12005.453880000001</v>
          </cell>
          <cell r="AF248">
            <v>11868.691800000001</v>
          </cell>
        </row>
        <row r="251">
          <cell r="AF251">
            <v>0</v>
          </cell>
        </row>
        <row r="363">
          <cell r="AA363">
            <v>131.85500000000002</v>
          </cell>
        </row>
        <row r="365">
          <cell r="AA365">
            <v>367282.10249999992</v>
          </cell>
          <cell r="AF365">
            <v>364422.01385999995</v>
          </cell>
        </row>
        <row r="366">
          <cell r="AA366">
            <v>18.721</v>
          </cell>
        </row>
        <row r="368">
          <cell r="AA368">
            <v>19118.259619999997</v>
          </cell>
        </row>
        <row r="369">
          <cell r="AA369">
            <v>103.02199999999999</v>
          </cell>
        </row>
        <row r="371">
          <cell r="AA371">
            <v>298610.29722000001</v>
          </cell>
          <cell r="AF371">
            <v>293628.15330000001</v>
          </cell>
        </row>
        <row r="372">
          <cell r="AA372">
            <v>6.7789999999999999</v>
          </cell>
        </row>
        <row r="374">
          <cell r="AA374">
            <v>7051.1090599999989</v>
          </cell>
        </row>
        <row r="390">
          <cell r="AA390">
            <v>1110.0405170000001</v>
          </cell>
        </row>
        <row r="392">
          <cell r="AA392">
            <v>1959729.1848262399</v>
          </cell>
          <cell r="AF392">
            <v>1185155.69538423</v>
          </cell>
          <cell r="AG392">
            <v>1214413.1209136001</v>
          </cell>
        </row>
        <row r="405">
          <cell r="AA405">
            <v>322.42758400000002</v>
          </cell>
        </row>
        <row r="407">
          <cell r="AA407">
            <v>605444.96791239013</v>
          </cell>
          <cell r="AF407">
            <v>287454.92872688</v>
          </cell>
          <cell r="AG407">
            <v>361813.93201973999</v>
          </cell>
        </row>
        <row r="420">
          <cell r="AA420">
            <v>831.83739905499999</v>
          </cell>
        </row>
        <row r="422">
          <cell r="AA422">
            <v>2150902.341281604</v>
          </cell>
          <cell r="AF422">
            <v>899860.51042737626</v>
          </cell>
          <cell r="AG422">
            <v>911254.48779808043</v>
          </cell>
        </row>
        <row r="456">
          <cell r="AA456">
            <v>37.715028004999994</v>
          </cell>
        </row>
        <row r="458">
          <cell r="AA458">
            <v>88625.212952211339</v>
          </cell>
          <cell r="AF458">
            <v>33086.655431813298</v>
          </cell>
          <cell r="AG458">
            <v>42395.705419922553</v>
          </cell>
        </row>
        <row r="491">
          <cell r="AF491">
            <v>18213.286479999999</v>
          </cell>
        </row>
        <row r="497">
          <cell r="AF497">
            <v>6723.4799899999989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корректир. ТС (2)"/>
      <sheetName val="для корректир. ТС"/>
      <sheetName val="исполнение тар.сметы-правда "/>
      <sheetName val="исполнение тар.сметы  (для СМИ)"/>
      <sheetName val="исполнение тар.сметы "/>
    </sheetNames>
    <sheetDataSet>
      <sheetData sheetId="0" refreshError="1"/>
      <sheetData sheetId="1" refreshError="1"/>
      <sheetData sheetId="2">
        <row r="22">
          <cell r="DN22">
            <v>2006.9989873245686</v>
          </cell>
        </row>
        <row r="23">
          <cell r="DN23">
            <v>29.250454680000001</v>
          </cell>
        </row>
        <row r="26">
          <cell r="DN26">
            <v>106683.76228816589</v>
          </cell>
        </row>
        <row r="27">
          <cell r="DN27">
            <v>10945.238969971235</v>
          </cell>
        </row>
        <row r="28">
          <cell r="DN28">
            <v>4982.5637845898082</v>
          </cell>
        </row>
        <row r="31">
          <cell r="DN31">
            <v>8386.4678297323935</v>
          </cell>
        </row>
        <row r="32">
          <cell r="DN32">
            <v>100.94330024999996</v>
          </cell>
        </row>
        <row r="35">
          <cell r="DN35">
            <v>545.4054251099999</v>
          </cell>
        </row>
        <row r="36">
          <cell r="DN36">
            <v>1514.096149455735</v>
          </cell>
        </row>
        <row r="37">
          <cell r="DN37">
            <v>1139.0913044591734</v>
          </cell>
        </row>
        <row r="38">
          <cell r="DN38">
            <v>10733.786206947583</v>
          </cell>
        </row>
        <row r="39">
          <cell r="DN39">
            <v>3244.4387523767468</v>
          </cell>
        </row>
        <row r="42">
          <cell r="DN42">
            <v>2.9910651029999999</v>
          </cell>
        </row>
        <row r="43">
          <cell r="DN43">
            <v>121.05791948249998</v>
          </cell>
        </row>
        <row r="44">
          <cell r="DN44">
            <v>537.00815660629951</v>
          </cell>
        </row>
        <row r="45">
          <cell r="DN45">
            <v>4256.2467393046782</v>
          </cell>
        </row>
        <row r="46">
          <cell r="DN46">
            <v>144.10785814999997</v>
          </cell>
        </row>
        <row r="47">
          <cell r="DN47">
            <v>23.999773149999999</v>
          </cell>
        </row>
        <row r="48">
          <cell r="DN48">
            <v>285.26500760000005</v>
          </cell>
        </row>
        <row r="49">
          <cell r="DN49">
            <v>204.47012384999999</v>
          </cell>
        </row>
        <row r="50">
          <cell r="DN50">
            <v>564.10684200000003</v>
          </cell>
        </row>
      </sheetData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 3,4-13г. и 1,2-14г."/>
      <sheetName val="исполнение тар.сметы г.Павлодар"/>
      <sheetName val="Лист2"/>
      <sheetName val="Лист1"/>
      <sheetName val="исполнение тар.сметы реальная"/>
      <sheetName val="анализ с учетом коррек."/>
      <sheetName val="исполнение тар.сметы г.Павл с у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2">
          <cell r="DJ52">
            <v>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AE116"/>
  <sheetViews>
    <sheetView tabSelected="1" topLeftCell="A84" zoomScaleNormal="100" zoomScaleSheetLayoutView="75" workbookViewId="0">
      <selection activeCell="A90" sqref="A90"/>
    </sheetView>
  </sheetViews>
  <sheetFormatPr defaultRowHeight="15" outlineLevelRow="1" outlineLevelCol="2" x14ac:dyDescent="0.2"/>
  <cols>
    <col min="1" max="1" width="8.28515625" style="5" customWidth="1"/>
    <col min="2" max="2" width="66.28515625" style="5" customWidth="1"/>
    <col min="3" max="3" width="12.5703125" style="5" customWidth="1"/>
    <col min="4" max="4" width="13" style="5" customWidth="1" outlineLevel="1"/>
    <col min="5" max="5" width="13.28515625" style="5" customWidth="1" outlineLevel="2"/>
    <col min="6" max="6" width="12.140625" style="5" customWidth="1" outlineLevel="2"/>
    <col min="7" max="7" width="11.7109375" style="5" customWidth="1" outlineLevel="2"/>
    <col min="8" max="9" width="11.42578125" style="5" customWidth="1" outlineLevel="2"/>
    <col min="10" max="10" width="16.7109375" style="5" customWidth="1"/>
    <col min="11" max="11" width="12.85546875" style="5" customWidth="1" outlineLevel="1"/>
    <col min="12" max="12" width="12" style="5" customWidth="1" outlineLevel="1"/>
    <col min="13" max="13" width="12.28515625" style="5" customWidth="1" outlineLevel="1"/>
    <col min="14" max="14" width="12" style="5" customWidth="1" outlineLevel="1"/>
    <col min="15" max="15" width="12.28515625" style="5" customWidth="1" outlineLevel="1"/>
    <col min="16" max="16" width="14.140625" style="5" hidden="1" customWidth="1"/>
    <col min="17" max="17" width="13.140625" style="5" hidden="1" customWidth="1" outlineLevel="1"/>
    <col min="18" max="18" width="11.85546875" style="5" hidden="1" customWidth="1" outlineLevel="1"/>
    <col min="19" max="19" width="12.28515625" style="5" hidden="1" customWidth="1" outlineLevel="1"/>
    <col min="20" max="20" width="11.42578125" style="5" hidden="1" customWidth="1" outlineLevel="1"/>
    <col min="21" max="21" width="10.5703125" style="5" hidden="1" customWidth="1" outlineLevel="1"/>
    <col min="22" max="22" width="13" style="5" customWidth="1" collapsed="1"/>
    <col min="23" max="23" width="12.85546875" style="5" customWidth="1" outlineLevel="1"/>
    <col min="24" max="24" width="12.5703125" style="5" customWidth="1" outlineLevel="1"/>
    <col min="25" max="25" width="11.140625" style="5" customWidth="1" outlineLevel="1"/>
    <col min="26" max="27" width="12" style="5" customWidth="1" outlineLevel="1"/>
    <col min="28" max="28" width="48.28515625" style="5" customWidth="1"/>
    <col min="29" max="16384" width="9.140625" style="5"/>
  </cols>
  <sheetData>
    <row r="1" spans="1:28" ht="16.5" x14ac:dyDescent="0.25">
      <c r="A1" s="1"/>
      <c r="B1" s="1"/>
      <c r="C1" s="1"/>
      <c r="D1" s="2"/>
      <c r="E1" s="3"/>
      <c r="F1" s="3"/>
      <c r="G1" s="3"/>
      <c r="H1" s="3"/>
      <c r="I1" s="3"/>
      <c r="J1" s="1"/>
      <c r="K1" s="4" t="s">
        <v>0</v>
      </c>
      <c r="L1" s="4"/>
      <c r="M1" s="4"/>
      <c r="N1" s="4"/>
      <c r="O1" s="4"/>
    </row>
    <row r="2" spans="1:28" ht="16.5" x14ac:dyDescent="0.25">
      <c r="A2" s="1"/>
      <c r="B2" s="1"/>
      <c r="C2" s="1"/>
      <c r="D2" s="2"/>
      <c r="E2" s="3"/>
      <c r="F2" s="3"/>
      <c r="G2" s="3"/>
      <c r="H2" s="3"/>
      <c r="I2" s="3"/>
      <c r="J2" s="1"/>
      <c r="K2" s="4" t="s">
        <v>1</v>
      </c>
      <c r="L2" s="4"/>
      <c r="M2" s="4"/>
      <c r="N2" s="4"/>
      <c r="O2" s="4"/>
    </row>
    <row r="3" spans="1:28" ht="16.5" x14ac:dyDescent="0.25">
      <c r="A3" s="1"/>
      <c r="B3" s="1"/>
      <c r="C3" s="1"/>
      <c r="D3" s="2"/>
      <c r="E3" s="3"/>
      <c r="F3" s="3"/>
      <c r="G3" s="3"/>
      <c r="H3" s="3"/>
      <c r="I3" s="3"/>
      <c r="J3" s="1"/>
      <c r="K3" s="4" t="s">
        <v>2</v>
      </c>
      <c r="L3" s="4"/>
      <c r="M3" s="4"/>
      <c r="N3" s="4"/>
      <c r="O3" s="4"/>
    </row>
    <row r="4" spans="1:28" ht="16.5" x14ac:dyDescent="0.25">
      <c r="A4" s="3"/>
      <c r="B4" s="3"/>
      <c r="C4" s="3"/>
      <c r="D4" s="6"/>
      <c r="E4" s="6"/>
      <c r="F4" s="6"/>
      <c r="G4" s="6"/>
      <c r="H4" s="6"/>
      <c r="I4" s="6"/>
      <c r="J4" s="1"/>
      <c r="K4" s="4" t="s">
        <v>3</v>
      </c>
      <c r="L4" s="4"/>
      <c r="M4" s="4"/>
      <c r="N4" s="4"/>
      <c r="O4" s="4"/>
    </row>
    <row r="5" spans="1:28" ht="18.75" outlineLevel="1" x14ac:dyDescent="0.2">
      <c r="A5" s="7"/>
      <c r="B5" s="8"/>
      <c r="C5" s="9"/>
      <c r="D5" s="10"/>
      <c r="E5" s="10"/>
      <c r="F5" s="10"/>
      <c r="G5" s="10"/>
      <c r="H5" s="10"/>
      <c r="I5" s="10"/>
      <c r="J5" s="10"/>
      <c r="K5" s="11" t="s">
        <v>4</v>
      </c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8.75" outlineLevel="1" x14ac:dyDescent="0.2">
      <c r="A6" s="13"/>
      <c r="B6" s="14" t="s">
        <v>5</v>
      </c>
      <c r="C6" s="14"/>
      <c r="D6" s="14"/>
      <c r="E6" s="14"/>
      <c r="F6" s="14"/>
      <c r="G6" s="14"/>
      <c r="H6" s="15"/>
      <c r="I6" s="15"/>
      <c r="J6" s="10"/>
      <c r="K6" s="10"/>
      <c r="L6" s="10"/>
      <c r="M6" s="10"/>
      <c r="N6" s="10"/>
      <c r="O6" s="10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5.75" customHeight="1" outlineLevel="1" x14ac:dyDescent="0.2">
      <c r="A7" s="13"/>
      <c r="B7" s="13"/>
      <c r="C7" s="13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30.75" customHeight="1" outlineLevel="1" x14ac:dyDescent="0.2">
      <c r="A8" s="7"/>
      <c r="B8" s="18" t="s">
        <v>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22.5" customHeight="1" outlineLevel="1" x14ac:dyDescent="0.2">
      <c r="A9" s="7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8.75" outlineLevel="1" x14ac:dyDescent="0.2">
      <c r="A10" s="7"/>
      <c r="B10" s="20" t="s">
        <v>7</v>
      </c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2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8.75" outlineLevel="1" x14ac:dyDescent="0.2">
      <c r="A11" s="7"/>
      <c r="B11" s="20" t="s">
        <v>8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18.75" outlineLevel="1" x14ac:dyDescent="0.2">
      <c r="A12" s="7"/>
      <c r="B12" s="20" t="s">
        <v>9</v>
      </c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2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8.75" outlineLevel="1" x14ac:dyDescent="0.2">
      <c r="A13" s="7"/>
      <c r="B13" s="20" t="s">
        <v>10</v>
      </c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18.75" outlineLevel="1" x14ac:dyDescent="0.2">
      <c r="A14" s="23"/>
      <c r="B14" s="24" t="s">
        <v>11</v>
      </c>
      <c r="C14" s="25"/>
      <c r="D14" s="26"/>
      <c r="E14" s="26"/>
      <c r="F14" s="24"/>
      <c r="G14" s="24"/>
      <c r="H14" s="24"/>
      <c r="I14" s="24"/>
      <c r="J14" s="24"/>
      <c r="K14" s="26"/>
      <c r="L14" s="27"/>
      <c r="M14" s="27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28"/>
    </row>
    <row r="15" spans="1:28" ht="19.5" customHeight="1" outlineLevel="1" thickBot="1" x14ac:dyDescent="0.25">
      <c r="A15" s="23"/>
      <c r="B15" s="29"/>
      <c r="C15" s="30"/>
      <c r="D15" s="31"/>
      <c r="E15" s="31"/>
      <c r="F15" s="31"/>
      <c r="G15" s="31"/>
      <c r="H15" s="31"/>
      <c r="I15" s="31"/>
      <c r="J15" s="29"/>
      <c r="K15" s="32"/>
      <c r="L15" s="29"/>
      <c r="M15" s="29"/>
      <c r="N15" s="33" t="s">
        <v>12</v>
      </c>
      <c r="O15" s="33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28"/>
    </row>
    <row r="16" spans="1:28" ht="45.75" customHeight="1" thickBot="1" x14ac:dyDescent="0.25">
      <c r="A16" s="34" t="s">
        <v>13</v>
      </c>
      <c r="B16" s="34" t="s">
        <v>14</v>
      </c>
      <c r="C16" s="35" t="s">
        <v>15</v>
      </c>
      <c r="D16" s="36" t="s">
        <v>16</v>
      </c>
      <c r="E16" s="37"/>
      <c r="F16" s="37"/>
      <c r="G16" s="37"/>
      <c r="H16" s="37"/>
      <c r="I16" s="38"/>
      <c r="J16" s="39" t="s">
        <v>17</v>
      </c>
      <c r="K16" s="40"/>
      <c r="L16" s="40"/>
      <c r="M16" s="40"/>
      <c r="N16" s="40"/>
      <c r="O16" s="35"/>
      <c r="P16" s="36" t="s">
        <v>18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34" t="s">
        <v>19</v>
      </c>
    </row>
    <row r="17" spans="1:28" ht="30.75" customHeight="1" thickBot="1" x14ac:dyDescent="0.25">
      <c r="A17" s="41"/>
      <c r="B17" s="41"/>
      <c r="C17" s="42"/>
      <c r="D17" s="34" t="s">
        <v>20</v>
      </c>
      <c r="E17" s="43" t="s">
        <v>21</v>
      </c>
      <c r="F17" s="44"/>
      <c r="G17" s="43" t="s">
        <v>22</v>
      </c>
      <c r="H17" s="45"/>
      <c r="I17" s="44"/>
      <c r="J17" s="34" t="s">
        <v>20</v>
      </c>
      <c r="K17" s="43" t="s">
        <v>21</v>
      </c>
      <c r="L17" s="44"/>
      <c r="M17" s="43" t="s">
        <v>22</v>
      </c>
      <c r="N17" s="45"/>
      <c r="O17" s="44"/>
      <c r="P17" s="46" t="s">
        <v>23</v>
      </c>
      <c r="Q17" s="47" t="s">
        <v>24</v>
      </c>
      <c r="R17" s="48"/>
      <c r="S17" s="48"/>
      <c r="T17" s="48"/>
      <c r="U17" s="49"/>
      <c r="V17" s="46" t="s">
        <v>25</v>
      </c>
      <c r="W17" s="47" t="s">
        <v>24</v>
      </c>
      <c r="X17" s="48"/>
      <c r="Y17" s="48"/>
      <c r="Z17" s="48"/>
      <c r="AA17" s="49"/>
      <c r="AB17" s="41"/>
    </row>
    <row r="18" spans="1:28" ht="75.75" customHeight="1" thickBot="1" x14ac:dyDescent="0.25">
      <c r="A18" s="41"/>
      <c r="B18" s="41"/>
      <c r="C18" s="42"/>
      <c r="D18" s="41"/>
      <c r="E18" s="50"/>
      <c r="F18" s="51"/>
      <c r="G18" s="52"/>
      <c r="H18" s="53"/>
      <c r="I18" s="54"/>
      <c r="J18" s="41"/>
      <c r="K18" s="50"/>
      <c r="L18" s="51"/>
      <c r="M18" s="52"/>
      <c r="N18" s="53"/>
      <c r="O18" s="54"/>
      <c r="P18" s="55"/>
      <c r="Q18" s="56" t="s">
        <v>26</v>
      </c>
      <c r="R18" s="57"/>
      <c r="S18" s="58" t="s">
        <v>27</v>
      </c>
      <c r="T18" s="59"/>
      <c r="U18" s="60"/>
      <c r="V18" s="55"/>
      <c r="W18" s="56" t="s">
        <v>26</v>
      </c>
      <c r="X18" s="57"/>
      <c r="Y18" s="58" t="s">
        <v>27</v>
      </c>
      <c r="Z18" s="59"/>
      <c r="AA18" s="60"/>
      <c r="AB18" s="41"/>
    </row>
    <row r="19" spans="1:28" ht="29.25" customHeight="1" thickBot="1" x14ac:dyDescent="0.25">
      <c r="A19" s="41"/>
      <c r="B19" s="41"/>
      <c r="C19" s="42"/>
      <c r="D19" s="41"/>
      <c r="E19" s="52"/>
      <c r="F19" s="54"/>
      <c r="G19" s="61" t="s">
        <v>28</v>
      </c>
      <c r="H19" s="48" t="s">
        <v>29</v>
      </c>
      <c r="I19" s="49"/>
      <c r="J19" s="41"/>
      <c r="K19" s="52"/>
      <c r="L19" s="54"/>
      <c r="M19" s="61" t="s">
        <v>28</v>
      </c>
      <c r="N19" s="48" t="s">
        <v>29</v>
      </c>
      <c r="O19" s="49"/>
      <c r="P19" s="55"/>
      <c r="Q19" s="62"/>
      <c r="R19" s="63"/>
      <c r="S19" s="64" t="s">
        <v>28</v>
      </c>
      <c r="T19" s="65" t="s">
        <v>29</v>
      </c>
      <c r="U19" s="60"/>
      <c r="V19" s="55"/>
      <c r="W19" s="62"/>
      <c r="X19" s="63"/>
      <c r="Y19" s="64" t="s">
        <v>28</v>
      </c>
      <c r="Z19" s="65" t="s">
        <v>29</v>
      </c>
      <c r="AA19" s="60"/>
      <c r="AB19" s="41"/>
    </row>
    <row r="20" spans="1:28" ht="36.75" customHeight="1" thickBot="1" x14ac:dyDescent="0.25">
      <c r="A20" s="66"/>
      <c r="B20" s="66"/>
      <c r="C20" s="67"/>
      <c r="D20" s="66"/>
      <c r="E20" s="68" t="s">
        <v>30</v>
      </c>
      <c r="F20" s="69" t="s">
        <v>31</v>
      </c>
      <c r="G20" s="70"/>
      <c r="H20" s="68" t="s">
        <v>32</v>
      </c>
      <c r="I20" s="69" t="s">
        <v>33</v>
      </c>
      <c r="J20" s="66"/>
      <c r="K20" s="68" t="s">
        <v>30</v>
      </c>
      <c r="L20" s="69" t="s">
        <v>31</v>
      </c>
      <c r="M20" s="70"/>
      <c r="N20" s="68" t="s">
        <v>32</v>
      </c>
      <c r="O20" s="69" t="s">
        <v>33</v>
      </c>
      <c r="P20" s="71"/>
      <c r="Q20" s="68" t="s">
        <v>30</v>
      </c>
      <c r="R20" s="69" t="s">
        <v>31</v>
      </c>
      <c r="S20" s="72"/>
      <c r="T20" s="73" t="s">
        <v>32</v>
      </c>
      <c r="U20" s="69" t="s">
        <v>33</v>
      </c>
      <c r="V20" s="71"/>
      <c r="W20" s="68" t="s">
        <v>30</v>
      </c>
      <c r="X20" s="69" t="s">
        <v>31</v>
      </c>
      <c r="Y20" s="72"/>
      <c r="Z20" s="73" t="s">
        <v>32</v>
      </c>
      <c r="AA20" s="69" t="s">
        <v>33</v>
      </c>
      <c r="AB20" s="66"/>
    </row>
    <row r="21" spans="1:28" ht="19.5" thickBot="1" x14ac:dyDescent="0.25">
      <c r="A21" s="74">
        <v>1</v>
      </c>
      <c r="B21" s="75">
        <v>2</v>
      </c>
      <c r="C21" s="75">
        <v>3</v>
      </c>
      <c r="D21" s="74">
        <v>4</v>
      </c>
      <c r="E21" s="76">
        <v>5</v>
      </c>
      <c r="F21" s="77">
        <v>6</v>
      </c>
      <c r="G21" s="74">
        <v>7</v>
      </c>
      <c r="H21" s="78">
        <v>8</v>
      </c>
      <c r="I21" s="79">
        <v>9</v>
      </c>
      <c r="J21" s="74">
        <v>10</v>
      </c>
      <c r="K21" s="80">
        <v>11</v>
      </c>
      <c r="L21" s="77">
        <v>12</v>
      </c>
      <c r="M21" s="74">
        <v>13</v>
      </c>
      <c r="N21" s="78">
        <v>14</v>
      </c>
      <c r="O21" s="77">
        <v>15</v>
      </c>
      <c r="P21" s="74">
        <v>16</v>
      </c>
      <c r="Q21" s="76">
        <v>17</v>
      </c>
      <c r="R21" s="81">
        <v>18</v>
      </c>
      <c r="S21" s="82">
        <v>19</v>
      </c>
      <c r="T21" s="78">
        <v>20</v>
      </c>
      <c r="U21" s="81">
        <v>21</v>
      </c>
      <c r="V21" s="77">
        <v>22</v>
      </c>
      <c r="W21" s="78">
        <v>23</v>
      </c>
      <c r="X21" s="83">
        <v>24</v>
      </c>
      <c r="Y21" s="82">
        <v>25</v>
      </c>
      <c r="Z21" s="78">
        <v>26</v>
      </c>
      <c r="AA21" s="77">
        <v>27</v>
      </c>
      <c r="AB21" s="82">
        <v>28</v>
      </c>
    </row>
    <row r="22" spans="1:28" ht="37.5" x14ac:dyDescent="0.2">
      <c r="A22" s="84" t="s">
        <v>34</v>
      </c>
      <c r="B22" s="85" t="s">
        <v>35</v>
      </c>
      <c r="C22" s="86" t="s">
        <v>36</v>
      </c>
      <c r="D22" s="87">
        <f t="shared" ref="D22:O22" si="0">D24</f>
        <v>6120894</v>
      </c>
      <c r="E22" s="88">
        <f t="shared" si="0"/>
        <v>4291549</v>
      </c>
      <c r="F22" s="89">
        <f t="shared" si="0"/>
        <v>766766</v>
      </c>
      <c r="G22" s="87">
        <f t="shared" si="0"/>
        <v>274471</v>
      </c>
      <c r="H22" s="88">
        <f t="shared" si="0"/>
        <v>746728</v>
      </c>
      <c r="I22" s="89">
        <f t="shared" si="0"/>
        <v>41380</v>
      </c>
      <c r="J22" s="87">
        <f t="shared" si="0"/>
        <v>5630290.6615516432</v>
      </c>
      <c r="K22" s="88">
        <f t="shared" si="0"/>
        <v>4210683.8145232871</v>
      </c>
      <c r="L22" s="89">
        <f t="shared" si="0"/>
        <v>724751.2215983558</v>
      </c>
      <c r="M22" s="90">
        <f t="shared" si="0"/>
        <v>11868.691800000001</v>
      </c>
      <c r="N22" s="91">
        <f t="shared" si="0"/>
        <v>658050.16715999995</v>
      </c>
      <c r="O22" s="89">
        <f t="shared" si="0"/>
        <v>24936.766469999999</v>
      </c>
      <c r="P22" s="90">
        <f t="shared" ref="P22:U24" si="1">J22-D22</f>
        <v>-490603.33844835684</v>
      </c>
      <c r="Q22" s="88">
        <f t="shared" si="1"/>
        <v>-80865.185476712883</v>
      </c>
      <c r="R22" s="92">
        <f t="shared" si="1"/>
        <v>-42014.778401644202</v>
      </c>
      <c r="S22" s="90">
        <f t="shared" si="1"/>
        <v>-262602.30819999997</v>
      </c>
      <c r="T22" s="88">
        <f t="shared" si="1"/>
        <v>-88677.832840000046</v>
      </c>
      <c r="U22" s="92">
        <f t="shared" si="1"/>
        <v>-16443.233530000001</v>
      </c>
      <c r="V22" s="93">
        <f t="shared" ref="V22:AA22" si="2">P22/D22</f>
        <v>-8.0152235678049133E-2</v>
      </c>
      <c r="W22" s="94">
        <f t="shared" si="2"/>
        <v>-1.8842889939439788E-2</v>
      </c>
      <c r="X22" s="95">
        <f t="shared" si="2"/>
        <v>-5.4794785373431007E-2</v>
      </c>
      <c r="Y22" s="96">
        <f t="shared" si="2"/>
        <v>-0.95675793872576687</v>
      </c>
      <c r="Z22" s="94">
        <f t="shared" si="2"/>
        <v>-0.11875519980501607</v>
      </c>
      <c r="AA22" s="95">
        <f t="shared" si="2"/>
        <v>-0.39737152078298699</v>
      </c>
      <c r="AB22" s="97"/>
    </row>
    <row r="23" spans="1:28" ht="20.25" customHeight="1" x14ac:dyDescent="0.2">
      <c r="A23" s="98"/>
      <c r="B23" s="99" t="s">
        <v>37</v>
      </c>
      <c r="C23" s="100"/>
      <c r="D23" s="101"/>
      <c r="E23" s="102"/>
      <c r="F23" s="103"/>
      <c r="G23" s="101"/>
      <c r="H23" s="102"/>
      <c r="I23" s="104"/>
      <c r="J23" s="101"/>
      <c r="K23" s="102"/>
      <c r="L23" s="103"/>
      <c r="M23" s="105"/>
      <c r="N23" s="106"/>
      <c r="O23" s="103"/>
      <c r="P23" s="105"/>
      <c r="Q23" s="102"/>
      <c r="R23" s="104"/>
      <c r="S23" s="105"/>
      <c r="T23" s="102"/>
      <c r="U23" s="104"/>
      <c r="V23" s="107"/>
      <c r="W23" s="108"/>
      <c r="X23" s="109"/>
      <c r="Y23" s="110"/>
      <c r="Z23" s="108"/>
      <c r="AA23" s="109"/>
      <c r="AB23" s="111"/>
    </row>
    <row r="24" spans="1:28" ht="18.75" x14ac:dyDescent="0.2">
      <c r="A24" s="112">
        <v>1</v>
      </c>
      <c r="B24" s="113" t="s">
        <v>38</v>
      </c>
      <c r="C24" s="114" t="s">
        <v>39</v>
      </c>
      <c r="D24" s="115">
        <f t="shared" ref="D24:O24" si="3">D26+D27+D28+D29</f>
        <v>6120894</v>
      </c>
      <c r="E24" s="116">
        <f t="shared" si="3"/>
        <v>4291549</v>
      </c>
      <c r="F24" s="117">
        <f t="shared" si="3"/>
        <v>766766</v>
      </c>
      <c r="G24" s="115">
        <f t="shared" si="3"/>
        <v>274471</v>
      </c>
      <c r="H24" s="116">
        <f t="shared" si="3"/>
        <v>746728</v>
      </c>
      <c r="I24" s="117">
        <f t="shared" si="3"/>
        <v>41380</v>
      </c>
      <c r="J24" s="115">
        <f t="shared" si="3"/>
        <v>5630290.6615516432</v>
      </c>
      <c r="K24" s="116">
        <f t="shared" si="3"/>
        <v>4210683.8145232871</v>
      </c>
      <c r="L24" s="117">
        <f t="shared" si="3"/>
        <v>724751.2215983558</v>
      </c>
      <c r="M24" s="118">
        <f t="shared" si="3"/>
        <v>11868.691800000001</v>
      </c>
      <c r="N24" s="119">
        <f t="shared" si="3"/>
        <v>658050.16715999995</v>
      </c>
      <c r="O24" s="117">
        <f t="shared" si="3"/>
        <v>24936.766469999999</v>
      </c>
      <c r="P24" s="118">
        <f>J24-D24</f>
        <v>-490603.33844835684</v>
      </c>
      <c r="Q24" s="116">
        <f t="shared" si="1"/>
        <v>-80865.185476712883</v>
      </c>
      <c r="R24" s="120">
        <f t="shared" si="1"/>
        <v>-42014.778401644202</v>
      </c>
      <c r="S24" s="118">
        <f t="shared" si="1"/>
        <v>-262602.30819999997</v>
      </c>
      <c r="T24" s="116">
        <f t="shared" si="1"/>
        <v>-88677.832840000046</v>
      </c>
      <c r="U24" s="120">
        <f t="shared" si="1"/>
        <v>-16443.233530000001</v>
      </c>
      <c r="V24" s="107">
        <f t="shared" ref="V24:AA24" si="4">P24/D24</f>
        <v>-8.0152235678049133E-2</v>
      </c>
      <c r="W24" s="108">
        <f t="shared" si="4"/>
        <v>-1.8842889939439788E-2</v>
      </c>
      <c r="X24" s="109">
        <f t="shared" si="4"/>
        <v>-5.4794785373431007E-2</v>
      </c>
      <c r="Y24" s="110">
        <f t="shared" si="4"/>
        <v>-0.95675793872576687</v>
      </c>
      <c r="Z24" s="108">
        <f t="shared" si="4"/>
        <v>-0.11875519980501607</v>
      </c>
      <c r="AA24" s="109">
        <f t="shared" si="4"/>
        <v>-0.39737152078298699</v>
      </c>
      <c r="AB24" s="121"/>
    </row>
    <row r="25" spans="1:28" ht="21" customHeight="1" x14ac:dyDescent="0.2">
      <c r="A25" s="98"/>
      <c r="B25" s="99" t="s">
        <v>37</v>
      </c>
      <c r="C25" s="100" t="s">
        <v>39</v>
      </c>
      <c r="D25" s="101"/>
      <c r="E25" s="102"/>
      <c r="F25" s="103"/>
      <c r="G25" s="101"/>
      <c r="H25" s="102"/>
      <c r="I25" s="104"/>
      <c r="J25" s="101"/>
      <c r="K25" s="102"/>
      <c r="L25" s="103"/>
      <c r="M25" s="105"/>
      <c r="N25" s="106"/>
      <c r="O25" s="103"/>
      <c r="P25" s="105"/>
      <c r="Q25" s="102"/>
      <c r="R25" s="104"/>
      <c r="S25" s="105"/>
      <c r="T25" s="102"/>
      <c r="U25" s="104"/>
      <c r="V25" s="107"/>
      <c r="W25" s="108"/>
      <c r="X25" s="109"/>
      <c r="Y25" s="110"/>
      <c r="Z25" s="108"/>
      <c r="AA25" s="109"/>
      <c r="AB25" s="111"/>
    </row>
    <row r="26" spans="1:28" ht="37.5" x14ac:dyDescent="0.25">
      <c r="A26" s="98" t="s">
        <v>40</v>
      </c>
      <c r="B26" s="99" t="s">
        <v>41</v>
      </c>
      <c r="C26" s="100" t="s">
        <v>39</v>
      </c>
      <c r="D26" s="101">
        <f>E26+F26+G26+H26+I26</f>
        <v>2497436</v>
      </c>
      <c r="E26" s="102">
        <v>2122799</v>
      </c>
      <c r="F26" s="103">
        <v>374637</v>
      </c>
      <c r="G26" s="101">
        <v>0</v>
      </c>
      <c r="H26" s="102">
        <v>0</v>
      </c>
      <c r="I26" s="104">
        <v>0</v>
      </c>
      <c r="J26" s="101">
        <f>K26+L26+M26+N26+O26</f>
        <v>2405557.7899702997</v>
      </c>
      <c r="K26" s="102">
        <f>'[1]г.Павлодар продолж. 2015г.'!$AF$392+'[1]г.Павлодар продолж. 2015г.'!$AF$422</f>
        <v>2085016.2058116063</v>
      </c>
      <c r="L26" s="103">
        <f>'[1]г.Павлодар продолж. 2015г.'!$AF$407+'[1]г.Павлодар продолж. 2015г.'!$AF$458</f>
        <v>320541.58415869332</v>
      </c>
      <c r="M26" s="101">
        <v>0</v>
      </c>
      <c r="N26" s="102">
        <v>0</v>
      </c>
      <c r="O26" s="104">
        <v>0</v>
      </c>
      <c r="P26" s="105">
        <f>J26-D26</f>
        <v>-91878.210029700305</v>
      </c>
      <c r="Q26" s="102">
        <f>K26-E26</f>
        <v>-37782.794188393746</v>
      </c>
      <c r="R26" s="104">
        <f>L26-F26</f>
        <v>-54095.415841306676</v>
      </c>
      <c r="S26" s="105"/>
      <c r="T26" s="102"/>
      <c r="U26" s="104"/>
      <c r="V26" s="110">
        <f>P26/D26</f>
        <v>-3.678901482548514E-2</v>
      </c>
      <c r="W26" s="108">
        <f>Q26/E26</f>
        <v>-1.7798573575922048E-2</v>
      </c>
      <c r="X26" s="109">
        <f>R26/F26</f>
        <v>-0.14439421584442186</v>
      </c>
      <c r="Y26" s="110"/>
      <c r="Z26" s="108"/>
      <c r="AA26" s="109"/>
      <c r="AB26" s="122"/>
    </row>
    <row r="27" spans="1:28" ht="47.25" x14ac:dyDescent="0.2">
      <c r="A27" s="98" t="s">
        <v>42</v>
      </c>
      <c r="B27" s="99" t="s">
        <v>43</v>
      </c>
      <c r="C27" s="100" t="s">
        <v>39</v>
      </c>
      <c r="D27" s="101">
        <f>E27+F27+G27+H27+I27</f>
        <v>41380</v>
      </c>
      <c r="E27" s="102">
        <v>0</v>
      </c>
      <c r="F27" s="103">
        <v>0</v>
      </c>
      <c r="G27" s="101">
        <v>0</v>
      </c>
      <c r="H27" s="102">
        <v>0</v>
      </c>
      <c r="I27" s="104">
        <v>41380</v>
      </c>
      <c r="J27" s="101">
        <f>K27+L27+M27+N27+O27</f>
        <v>24936.766469999999</v>
      </c>
      <c r="K27" s="102">
        <v>0</v>
      </c>
      <c r="L27" s="103">
        <v>0</v>
      </c>
      <c r="M27" s="101">
        <v>0</v>
      </c>
      <c r="N27" s="102">
        <v>0</v>
      </c>
      <c r="O27" s="104">
        <f>'[1]г.Павлодар продолж. 2015г.'!$AF$491+'[1]г.Павлодар продолж. 2015г.'!$AF$497</f>
        <v>24936.766469999999</v>
      </c>
      <c r="P27" s="105">
        <f>J27-D27</f>
        <v>-16443.233530000001</v>
      </c>
      <c r="Q27" s="102"/>
      <c r="R27" s="104"/>
      <c r="S27" s="105"/>
      <c r="T27" s="102"/>
      <c r="U27" s="104">
        <f>O27-I27</f>
        <v>-16443.233530000001</v>
      </c>
      <c r="V27" s="110">
        <f>P27/D27</f>
        <v>-0.39737152078298699</v>
      </c>
      <c r="W27" s="108"/>
      <c r="X27" s="109"/>
      <c r="Y27" s="110"/>
      <c r="Z27" s="108"/>
      <c r="AA27" s="109">
        <f>U27/I27</f>
        <v>-0.39737152078298699</v>
      </c>
      <c r="AB27" s="123" t="s">
        <v>44</v>
      </c>
    </row>
    <row r="28" spans="1:28" ht="47.25" x14ac:dyDescent="0.2">
      <c r="A28" s="98" t="s">
        <v>45</v>
      </c>
      <c r="B28" s="99" t="s">
        <v>46</v>
      </c>
      <c r="C28" s="100" t="s">
        <v>39</v>
      </c>
      <c r="D28" s="101">
        <f>E28+F28+G28+H28+I28</f>
        <v>1021199</v>
      </c>
      <c r="E28" s="102">
        <v>0</v>
      </c>
      <c r="F28" s="103">
        <v>0</v>
      </c>
      <c r="G28" s="101">
        <v>274471</v>
      </c>
      <c r="H28" s="102">
        <v>746728</v>
      </c>
      <c r="I28" s="104">
        <v>0</v>
      </c>
      <c r="J28" s="101">
        <f>K28+L28+M28+N28+O28</f>
        <v>669918.85895999998</v>
      </c>
      <c r="K28" s="102">
        <v>0</v>
      </c>
      <c r="L28" s="103">
        <v>0</v>
      </c>
      <c r="M28" s="101">
        <f>'[1]г.Павлодар продолж. 2015г.'!$AF$248+'[1]г.Павлодар продолж. 2015г.'!$AF$251</f>
        <v>11868.691800000001</v>
      </c>
      <c r="N28" s="102">
        <f>'[1]г.Павлодар продолж. 2015г.'!$AF$365+'[1]г.Павлодар продолж. 2015г.'!$AF$371</f>
        <v>658050.16715999995</v>
      </c>
      <c r="O28" s="104">
        <v>0</v>
      </c>
      <c r="P28" s="105">
        <f>J28-D28</f>
        <v>-351280.14104000002</v>
      </c>
      <c r="Q28" s="102"/>
      <c r="R28" s="104"/>
      <c r="S28" s="105">
        <f>M28-G28</f>
        <v>-262602.30819999997</v>
      </c>
      <c r="T28" s="102">
        <f>N28-H28</f>
        <v>-88677.832840000046</v>
      </c>
      <c r="U28" s="104"/>
      <c r="V28" s="110">
        <f>P28/D28</f>
        <v>-0.34398794068541</v>
      </c>
      <c r="W28" s="108"/>
      <c r="X28" s="109"/>
      <c r="Y28" s="110">
        <f>S28/G28</f>
        <v>-0.95675793872576687</v>
      </c>
      <c r="Z28" s="108">
        <f>T28/H28</f>
        <v>-0.11875519980501607</v>
      </c>
      <c r="AA28" s="109"/>
      <c r="AB28" s="123" t="s">
        <v>47</v>
      </c>
    </row>
    <row r="29" spans="1:28" ht="55.5" customHeight="1" x14ac:dyDescent="0.2">
      <c r="A29" s="98" t="s">
        <v>48</v>
      </c>
      <c r="B29" s="99" t="s">
        <v>49</v>
      </c>
      <c r="C29" s="100" t="s">
        <v>39</v>
      </c>
      <c r="D29" s="101">
        <f>E29+F29+G29+H29+I29</f>
        <v>2560879</v>
      </c>
      <c r="E29" s="102">
        <v>2168750</v>
      </c>
      <c r="F29" s="103">
        <v>392129</v>
      </c>
      <c r="G29" s="101">
        <v>0</v>
      </c>
      <c r="H29" s="102">
        <v>0</v>
      </c>
      <c r="I29" s="104">
        <v>0</v>
      </c>
      <c r="J29" s="101">
        <f>K29+L29+M29+N29+O29</f>
        <v>2529877.246151343</v>
      </c>
      <c r="K29" s="102">
        <f>'[1]г.Павлодар продолж. 2015г.'!$AG$392+'[1]г.Павлодар продолж. 2015г.'!$AG$422</f>
        <v>2125667.6087116804</v>
      </c>
      <c r="L29" s="103">
        <f>'[1]г.Павлодар продолж. 2015г.'!$AG$407+'[1]г.Павлодар продолж. 2015г.'!$AG$458</f>
        <v>404209.63743966253</v>
      </c>
      <c r="M29" s="101">
        <v>0</v>
      </c>
      <c r="N29" s="102">
        <v>0</v>
      </c>
      <c r="O29" s="104">
        <v>0</v>
      </c>
      <c r="P29" s="105">
        <f>J29-D29</f>
        <v>-31001.753848657012</v>
      </c>
      <c r="Q29" s="102">
        <f>K29-E29</f>
        <v>-43082.391288319603</v>
      </c>
      <c r="R29" s="104">
        <f>L29-F29</f>
        <v>12080.637439662532</v>
      </c>
      <c r="S29" s="105"/>
      <c r="T29" s="102"/>
      <c r="U29" s="104"/>
      <c r="V29" s="110">
        <f>P29/D29</f>
        <v>-1.210590342169896E-2</v>
      </c>
      <c r="W29" s="108">
        <f>Q29/E29</f>
        <v>-1.9865079556573881E-2</v>
      </c>
      <c r="X29" s="109">
        <f>R29/F29</f>
        <v>3.0807814366350186E-2</v>
      </c>
      <c r="Y29" s="110"/>
      <c r="Z29" s="108"/>
      <c r="AA29" s="109"/>
      <c r="AB29" s="123"/>
    </row>
    <row r="30" spans="1:28" ht="20.25" customHeight="1" x14ac:dyDescent="0.2">
      <c r="A30" s="112" t="s">
        <v>50</v>
      </c>
      <c r="B30" s="113" t="s">
        <v>51</v>
      </c>
      <c r="C30" s="114" t="s">
        <v>39</v>
      </c>
      <c r="D30" s="115">
        <f>SUM(E30:I30)</f>
        <v>127086.9</v>
      </c>
      <c r="E30" s="116">
        <f>E32+E36+E40+E41+E45</f>
        <v>93149.85</v>
      </c>
      <c r="F30" s="117">
        <f>F32+F36+F40+F41+F45</f>
        <v>16438.95</v>
      </c>
      <c r="G30" s="115">
        <f>G32+G36+G40+G41+G45</f>
        <v>3060.1499999999996</v>
      </c>
      <c r="H30" s="116">
        <f>H32+H36+H40+H41+H45</f>
        <v>12442.949999999999</v>
      </c>
      <c r="I30" s="120">
        <f>I32+I36+I40+I41+I45</f>
        <v>1995</v>
      </c>
      <c r="J30" s="115">
        <f t="shared" ref="J30:O30" si="5">J32+J36+J40+J41+J45</f>
        <v>156451.70593830961</v>
      </c>
      <c r="K30" s="116">
        <f t="shared" si="5"/>
        <v>118434.07504232053</v>
      </c>
      <c r="L30" s="117">
        <f t="shared" si="5"/>
        <v>21964.90149225706</v>
      </c>
      <c r="M30" s="118">
        <f t="shared" si="5"/>
        <v>172.4781776704628</v>
      </c>
      <c r="N30" s="119">
        <f t="shared" si="5"/>
        <v>14325.020133205553</v>
      </c>
      <c r="O30" s="117">
        <f t="shared" si="5"/>
        <v>1555.2310928560119</v>
      </c>
      <c r="P30" s="118">
        <f>J30-D30</f>
        <v>29364.805938309612</v>
      </c>
      <c r="Q30" s="116">
        <f>K30-E30</f>
        <v>25284.225042320526</v>
      </c>
      <c r="R30" s="120">
        <f>L30-F30</f>
        <v>5525.9514922570597</v>
      </c>
      <c r="S30" s="118">
        <f>M30-G30</f>
        <v>-2887.671822329537</v>
      </c>
      <c r="T30" s="116">
        <f>N30-H30</f>
        <v>1882.0701332055542</v>
      </c>
      <c r="U30" s="120">
        <f>O30-I30</f>
        <v>-439.76890714398814</v>
      </c>
      <c r="V30" s="124">
        <f>P30/D30</f>
        <v>0.23106084056114054</v>
      </c>
      <c r="W30" s="125">
        <f>Q30/E30</f>
        <v>0.27143602531105016</v>
      </c>
      <c r="X30" s="126">
        <f>R30/F30</f>
        <v>0.33614990569696113</v>
      </c>
      <c r="Y30" s="107">
        <f>S30/G30</f>
        <v>-0.94363734533586174</v>
      </c>
      <c r="Z30" s="125">
        <f>T30/H30</f>
        <v>0.15125594277928903</v>
      </c>
      <c r="AA30" s="126">
        <f>U30/I30</f>
        <v>-0.22043554242806424</v>
      </c>
      <c r="AB30" s="121"/>
    </row>
    <row r="31" spans="1:28" ht="22.5" customHeight="1" x14ac:dyDescent="0.2">
      <c r="A31" s="98"/>
      <c r="B31" s="99" t="s">
        <v>37</v>
      </c>
      <c r="C31" s="100" t="s">
        <v>39</v>
      </c>
      <c r="D31" s="101"/>
      <c r="E31" s="102"/>
      <c r="F31" s="103"/>
      <c r="G31" s="101"/>
      <c r="H31" s="102"/>
      <c r="I31" s="104"/>
      <c r="J31" s="127"/>
      <c r="K31" s="102"/>
      <c r="L31" s="103"/>
      <c r="M31" s="105"/>
      <c r="N31" s="106"/>
      <c r="O31" s="103"/>
      <c r="P31" s="105"/>
      <c r="Q31" s="102"/>
      <c r="R31" s="104"/>
      <c r="S31" s="105"/>
      <c r="T31" s="102"/>
      <c r="U31" s="104"/>
      <c r="V31" s="107"/>
      <c r="W31" s="125"/>
      <c r="X31" s="126"/>
      <c r="Y31" s="107"/>
      <c r="Z31" s="125"/>
      <c r="AA31" s="126"/>
      <c r="AB31" s="128"/>
    </row>
    <row r="32" spans="1:28" ht="31.5" customHeight="1" x14ac:dyDescent="0.2">
      <c r="A32" s="129">
        <v>2</v>
      </c>
      <c r="B32" s="113" t="s">
        <v>52</v>
      </c>
      <c r="C32" s="114" t="s">
        <v>39</v>
      </c>
      <c r="D32" s="115">
        <f>SUM(E32:I33)</f>
        <v>1957</v>
      </c>
      <c r="E32" s="116">
        <f t="shared" ref="E32:O32" si="6">E34+E35</f>
        <v>1429</v>
      </c>
      <c r="F32" s="117">
        <f t="shared" si="6"/>
        <v>253</v>
      </c>
      <c r="G32" s="115">
        <f t="shared" si="6"/>
        <v>30</v>
      </c>
      <c r="H32" s="116">
        <f t="shared" si="6"/>
        <v>224</v>
      </c>
      <c r="I32" s="120">
        <f t="shared" si="6"/>
        <v>21</v>
      </c>
      <c r="J32" s="130">
        <f t="shared" si="6"/>
        <v>2036.2494420045687</v>
      </c>
      <c r="K32" s="116">
        <f t="shared" si="6"/>
        <v>1541.4425670394708</v>
      </c>
      <c r="L32" s="117">
        <f t="shared" si="6"/>
        <v>285.87747342895483</v>
      </c>
      <c r="M32" s="118">
        <f t="shared" si="6"/>
        <v>2.2448370948280338</v>
      </c>
      <c r="N32" s="119">
        <f t="shared" si="6"/>
        <v>186.44292868526313</v>
      </c>
      <c r="O32" s="117">
        <f t="shared" si="6"/>
        <v>20.241635756051931</v>
      </c>
      <c r="P32" s="118">
        <f t="shared" ref="P32:U32" si="7">J32-D32</f>
        <v>79.249442004568664</v>
      </c>
      <c r="Q32" s="116">
        <f t="shared" si="7"/>
        <v>112.44256703947076</v>
      </c>
      <c r="R32" s="120">
        <f t="shared" si="7"/>
        <v>32.877473428954829</v>
      </c>
      <c r="S32" s="118">
        <f t="shared" si="7"/>
        <v>-27.755162905171964</v>
      </c>
      <c r="T32" s="116">
        <f t="shared" si="7"/>
        <v>-37.557071314736874</v>
      </c>
      <c r="U32" s="120">
        <f t="shared" si="7"/>
        <v>-0.75836424394806912</v>
      </c>
      <c r="V32" s="107">
        <f t="shared" ref="V32:AA32" si="8">P32/D32</f>
        <v>4.0495371489304377E-2</v>
      </c>
      <c r="W32" s="125">
        <f t="shared" si="8"/>
        <v>7.8686191070308442E-2</v>
      </c>
      <c r="X32" s="126">
        <f t="shared" si="8"/>
        <v>0.12995048786148153</v>
      </c>
      <c r="Y32" s="107">
        <f t="shared" si="8"/>
        <v>-0.92517209683906543</v>
      </c>
      <c r="Z32" s="125">
        <f t="shared" si="8"/>
        <v>-0.16766549694078961</v>
      </c>
      <c r="AA32" s="126">
        <f t="shared" si="8"/>
        <v>-3.6112583045146147E-2</v>
      </c>
      <c r="AB32" s="121"/>
    </row>
    <row r="33" spans="1:28" ht="24" customHeight="1" x14ac:dyDescent="0.2">
      <c r="A33" s="129"/>
      <c r="B33" s="99" t="s">
        <v>37</v>
      </c>
      <c r="C33" s="100" t="s">
        <v>39</v>
      </c>
      <c r="D33" s="101"/>
      <c r="E33" s="102"/>
      <c r="F33" s="103"/>
      <c r="G33" s="101"/>
      <c r="H33" s="102"/>
      <c r="I33" s="104"/>
      <c r="J33" s="127"/>
      <c r="K33" s="102"/>
      <c r="L33" s="103"/>
      <c r="M33" s="105"/>
      <c r="N33" s="106"/>
      <c r="O33" s="103"/>
      <c r="P33" s="105"/>
      <c r="Q33" s="102"/>
      <c r="R33" s="104"/>
      <c r="S33" s="105"/>
      <c r="T33" s="102"/>
      <c r="U33" s="104"/>
      <c r="V33" s="110"/>
      <c r="W33" s="108"/>
      <c r="X33" s="109"/>
      <c r="Y33" s="110"/>
      <c r="Z33" s="108"/>
      <c r="AA33" s="109"/>
      <c r="AB33" s="111"/>
    </row>
    <row r="34" spans="1:28" ht="37.5" customHeight="1" x14ac:dyDescent="0.2">
      <c r="A34" s="98" t="s">
        <v>53</v>
      </c>
      <c r="B34" s="99" t="s">
        <v>54</v>
      </c>
      <c r="C34" s="100" t="s">
        <v>39</v>
      </c>
      <c r="D34" s="101">
        <v>1928</v>
      </c>
      <c r="E34" s="102">
        <v>1407</v>
      </c>
      <c r="F34" s="103">
        <v>249</v>
      </c>
      <c r="G34" s="101">
        <v>30</v>
      </c>
      <c r="H34" s="102">
        <v>221</v>
      </c>
      <c r="I34" s="103">
        <v>21</v>
      </c>
      <c r="J34" s="127">
        <f>'[2]исполнение тар.сметы-правда '!$DN$22</f>
        <v>2006.9989873245686</v>
      </c>
      <c r="K34" s="102">
        <f>J34*K73/100</f>
        <v>1519.2999478598556</v>
      </c>
      <c r="L34" s="103">
        <f>J34*L73/100</f>
        <v>281.77088122660922</v>
      </c>
      <c r="M34" s="105">
        <f>J34*M73/100</f>
        <v>2.2125903060251799</v>
      </c>
      <c r="N34" s="106">
        <f>J34*N73/100</f>
        <v>183.76470060405808</v>
      </c>
      <c r="O34" s="103">
        <f>J34*O73/100</f>
        <v>19.950867328020539</v>
      </c>
      <c r="P34" s="105">
        <f t="shared" ref="P34:U36" si="9">J34-D34</f>
        <v>78.998987324568589</v>
      </c>
      <c r="Q34" s="102">
        <f t="shared" si="9"/>
        <v>112.29994785985559</v>
      </c>
      <c r="R34" s="104">
        <f t="shared" si="9"/>
        <v>32.77088122660922</v>
      </c>
      <c r="S34" s="105">
        <f t="shared" si="9"/>
        <v>-27.787409693974819</v>
      </c>
      <c r="T34" s="102">
        <f t="shared" si="9"/>
        <v>-37.235299395941922</v>
      </c>
      <c r="U34" s="104">
        <f t="shared" si="9"/>
        <v>-1.0491326719794607</v>
      </c>
      <c r="V34" s="110">
        <f t="shared" ref="V34:AA36" si="10">P34/D34</f>
        <v>4.0974578487846781E-2</v>
      </c>
      <c r="W34" s="108">
        <f t="shared" si="10"/>
        <v>7.9815172608283996E-2</v>
      </c>
      <c r="X34" s="109">
        <f t="shared" si="10"/>
        <v>0.13160996476549888</v>
      </c>
      <c r="Y34" s="110">
        <f t="shared" si="10"/>
        <v>-0.92624698979916065</v>
      </c>
      <c r="Z34" s="108">
        <f t="shared" si="10"/>
        <v>-0.16848551762869649</v>
      </c>
      <c r="AA34" s="109">
        <f t="shared" si="10"/>
        <v>-4.9958698665688604E-2</v>
      </c>
      <c r="AB34" s="131"/>
    </row>
    <row r="35" spans="1:28" ht="24" customHeight="1" x14ac:dyDescent="0.2">
      <c r="A35" s="98" t="s">
        <v>55</v>
      </c>
      <c r="B35" s="99" t="s">
        <v>56</v>
      </c>
      <c r="C35" s="100" t="s">
        <v>39</v>
      </c>
      <c r="D35" s="101">
        <f>SUM(E35:I35)</f>
        <v>29</v>
      </c>
      <c r="E35" s="102">
        <v>22</v>
      </c>
      <c r="F35" s="103">
        <v>4</v>
      </c>
      <c r="G35" s="101">
        <v>0</v>
      </c>
      <c r="H35" s="102">
        <v>3</v>
      </c>
      <c r="I35" s="104">
        <v>0</v>
      </c>
      <c r="J35" s="127">
        <f>'[2]исполнение тар.сметы-правда '!$DN$23</f>
        <v>29.250454680000001</v>
      </c>
      <c r="K35" s="102">
        <f>J35*K73/100</f>
        <v>22.1426191796151</v>
      </c>
      <c r="L35" s="103">
        <f>J35*L73/100</f>
        <v>4.1065922023456034</v>
      </c>
      <c r="M35" s="105">
        <f>J35*M73/100</f>
        <v>3.2246788802853824E-2</v>
      </c>
      <c r="N35" s="106">
        <f>J35*N73/100</f>
        <v>2.6782280812050554</v>
      </c>
      <c r="O35" s="103">
        <f>J35*O73/100</f>
        <v>0.29076842803139052</v>
      </c>
      <c r="P35" s="105">
        <f t="shared" si="9"/>
        <v>0.25045468000000071</v>
      </c>
      <c r="Q35" s="102">
        <f t="shared" si="9"/>
        <v>0.14261917961509951</v>
      </c>
      <c r="R35" s="104">
        <f t="shared" si="9"/>
        <v>0.1065922023456034</v>
      </c>
      <c r="S35" s="105">
        <f t="shared" si="9"/>
        <v>3.2246788802853824E-2</v>
      </c>
      <c r="T35" s="102">
        <f t="shared" si="9"/>
        <v>-0.3217719187949446</v>
      </c>
      <c r="U35" s="104">
        <f t="shared" si="9"/>
        <v>0.29076842803139052</v>
      </c>
      <c r="V35" s="110">
        <f t="shared" si="10"/>
        <v>8.6363682758620938E-3</v>
      </c>
      <c r="W35" s="108">
        <f t="shared" si="10"/>
        <v>6.4826899825045229E-3</v>
      </c>
      <c r="X35" s="109">
        <f t="shared" si="10"/>
        <v>2.6648050586400851E-2</v>
      </c>
      <c r="Y35" s="110"/>
      <c r="Z35" s="108">
        <f>T35/H35</f>
        <v>-0.10725730626498153</v>
      </c>
      <c r="AA35" s="109"/>
      <c r="AB35" s="131"/>
    </row>
    <row r="36" spans="1:28" ht="18.75" x14ac:dyDescent="0.2">
      <c r="A36" s="129">
        <v>3</v>
      </c>
      <c r="B36" s="113" t="s">
        <v>57</v>
      </c>
      <c r="C36" s="100" t="s">
        <v>39</v>
      </c>
      <c r="D36" s="115">
        <f>SUM(D38:D39)</f>
        <v>88919</v>
      </c>
      <c r="E36" s="116">
        <f t="shared" ref="E36:O36" si="11">E38+E39</f>
        <v>65339</v>
      </c>
      <c r="F36" s="117">
        <f t="shared" si="11"/>
        <v>11554</v>
      </c>
      <c r="G36" s="115">
        <f t="shared" si="11"/>
        <v>2374</v>
      </c>
      <c r="H36" s="116">
        <f t="shared" si="11"/>
        <v>8203</v>
      </c>
      <c r="I36" s="120">
        <f t="shared" si="11"/>
        <v>1449</v>
      </c>
      <c r="J36" s="130">
        <f t="shared" si="11"/>
        <v>117629.00125813713</v>
      </c>
      <c r="K36" s="116">
        <f t="shared" si="11"/>
        <v>89045.254435593466</v>
      </c>
      <c r="L36" s="117">
        <f t="shared" si="11"/>
        <v>16514.421557578571</v>
      </c>
      <c r="M36" s="118">
        <f t="shared" si="11"/>
        <v>129.67858456078449</v>
      </c>
      <c r="N36" s="119">
        <f t="shared" si="11"/>
        <v>10770.338368417037</v>
      </c>
      <c r="O36" s="117">
        <f t="shared" si="11"/>
        <v>1169.3083119872717</v>
      </c>
      <c r="P36" s="118">
        <f t="shared" si="9"/>
        <v>28710.001258137127</v>
      </c>
      <c r="Q36" s="116">
        <f t="shared" si="9"/>
        <v>23706.254435593466</v>
      </c>
      <c r="R36" s="120">
        <f t="shared" si="9"/>
        <v>4960.4215575785711</v>
      </c>
      <c r="S36" s="118">
        <f t="shared" si="9"/>
        <v>-2244.3214154392153</v>
      </c>
      <c r="T36" s="116">
        <f t="shared" si="9"/>
        <v>2567.3383684170367</v>
      </c>
      <c r="U36" s="120">
        <f t="shared" si="9"/>
        <v>-279.69168801272826</v>
      </c>
      <c r="V36" s="107">
        <f t="shared" si="10"/>
        <v>0.32287813918439395</v>
      </c>
      <c r="W36" s="125">
        <f t="shared" si="10"/>
        <v>0.36281936417137495</v>
      </c>
      <c r="X36" s="126">
        <f t="shared" si="10"/>
        <v>0.42932504393098242</v>
      </c>
      <c r="Y36" s="107">
        <f t="shared" si="10"/>
        <v>-0.94537549091795081</v>
      </c>
      <c r="Z36" s="125">
        <f t="shared" si="10"/>
        <v>0.31297554168195008</v>
      </c>
      <c r="AA36" s="126">
        <f t="shared" si="10"/>
        <v>-0.19302393927724518</v>
      </c>
      <c r="AB36" s="111"/>
    </row>
    <row r="37" spans="1:28" ht="14.25" customHeight="1" thickBot="1" x14ac:dyDescent="0.25">
      <c r="A37" s="129"/>
      <c r="B37" s="99" t="s">
        <v>37</v>
      </c>
      <c r="C37" s="100"/>
      <c r="D37" s="101"/>
      <c r="E37" s="102"/>
      <c r="F37" s="103"/>
      <c r="G37" s="101"/>
      <c r="H37" s="102"/>
      <c r="I37" s="104"/>
      <c r="J37" s="127"/>
      <c r="K37" s="102"/>
      <c r="L37" s="103"/>
      <c r="M37" s="105"/>
      <c r="N37" s="106"/>
      <c r="O37" s="103"/>
      <c r="P37" s="105"/>
      <c r="Q37" s="102"/>
      <c r="R37" s="104"/>
      <c r="S37" s="105"/>
      <c r="T37" s="102"/>
      <c r="U37" s="104"/>
      <c r="V37" s="110"/>
      <c r="W37" s="108"/>
      <c r="X37" s="109"/>
      <c r="Y37" s="110"/>
      <c r="Z37" s="108"/>
      <c r="AA37" s="109"/>
      <c r="AB37" s="111"/>
    </row>
    <row r="38" spans="1:28" ht="52.5" customHeight="1" thickBot="1" x14ac:dyDescent="0.25">
      <c r="A38" s="132" t="s">
        <v>58</v>
      </c>
      <c r="B38" s="133" t="s">
        <v>59</v>
      </c>
      <c r="C38" s="134" t="s">
        <v>39</v>
      </c>
      <c r="D38" s="135">
        <f>E38+F38+G38+H38+I38</f>
        <v>80372</v>
      </c>
      <c r="E38" s="136">
        <v>59100</v>
      </c>
      <c r="F38" s="137">
        <v>10443</v>
      </c>
      <c r="G38" s="138">
        <v>2160</v>
      </c>
      <c r="H38" s="136">
        <v>7331</v>
      </c>
      <c r="I38" s="139">
        <v>1338</v>
      </c>
      <c r="J38" s="140">
        <f>'[2]исполнение тар.сметы-правда '!$DN$26</f>
        <v>106683.76228816589</v>
      </c>
      <c r="K38" s="136">
        <f>J38*K73/100</f>
        <v>80759.699185484249</v>
      </c>
      <c r="L38" s="137">
        <f>J38*L73/100</f>
        <v>14977.774230259382</v>
      </c>
      <c r="M38" s="141">
        <f>J38*M73/100</f>
        <v>117.61214616443517</v>
      </c>
      <c r="N38" s="142">
        <f>J38*N73/100</f>
        <v>9768.1711650155721</v>
      </c>
      <c r="O38" s="137">
        <f>J38*O73/100</f>
        <v>1060.5055612422548</v>
      </c>
      <c r="P38" s="141">
        <f t="shared" ref="P38:U45" si="12">J38-D38</f>
        <v>26311.76228816589</v>
      </c>
      <c r="Q38" s="136">
        <f t="shared" si="12"/>
        <v>21659.699185484249</v>
      </c>
      <c r="R38" s="139">
        <f t="shared" si="12"/>
        <v>4534.7742302593815</v>
      </c>
      <c r="S38" s="141">
        <f t="shared" si="12"/>
        <v>-2042.3878538355648</v>
      </c>
      <c r="T38" s="136">
        <f t="shared" si="12"/>
        <v>2437.1711650155721</v>
      </c>
      <c r="U38" s="139">
        <f t="shared" si="12"/>
        <v>-277.49443875774523</v>
      </c>
      <c r="V38" s="143">
        <f t="shared" ref="V38:AA41" si="13">P38/D38</f>
        <v>0.32737473607930484</v>
      </c>
      <c r="W38" s="144">
        <f t="shared" si="13"/>
        <v>0.36649237200480961</v>
      </c>
      <c r="X38" s="145">
        <f t="shared" si="13"/>
        <v>0.43424056595416849</v>
      </c>
      <c r="Y38" s="143">
        <f t="shared" si="13"/>
        <v>-0.94554993233128004</v>
      </c>
      <c r="Z38" s="144">
        <f t="shared" si="13"/>
        <v>0.3324473011888654</v>
      </c>
      <c r="AA38" s="145">
        <f t="shared" si="13"/>
        <v>-0.20739494675466758</v>
      </c>
      <c r="AB38" s="146" t="s">
        <v>60</v>
      </c>
    </row>
    <row r="39" spans="1:28" ht="18.75" x14ac:dyDescent="0.2">
      <c r="A39" s="147" t="s">
        <v>61</v>
      </c>
      <c r="B39" s="148" t="s">
        <v>62</v>
      </c>
      <c r="C39" s="149" t="s">
        <v>39</v>
      </c>
      <c r="D39" s="150">
        <f>E39+F39+G39+H39+I39</f>
        <v>8547</v>
      </c>
      <c r="E39" s="151">
        <v>6239</v>
      </c>
      <c r="F39" s="152">
        <v>1111</v>
      </c>
      <c r="G39" s="153">
        <v>214</v>
      </c>
      <c r="H39" s="151">
        <v>872</v>
      </c>
      <c r="I39" s="154">
        <v>111</v>
      </c>
      <c r="J39" s="155">
        <f>'[2]исполнение тар.сметы-правда '!$DN$27</f>
        <v>10945.238969971235</v>
      </c>
      <c r="K39" s="151">
        <f>J39*K73/100</f>
        <v>8285.5552501092152</v>
      </c>
      <c r="L39" s="152">
        <f>J39*L73/100</f>
        <v>1536.64732731919</v>
      </c>
      <c r="M39" s="156">
        <f>J39*M73/100</f>
        <v>12.066438396349321</v>
      </c>
      <c r="N39" s="157">
        <f>J39*N73/100</f>
        <v>1002.1672034014639</v>
      </c>
      <c r="O39" s="152">
        <f>J39*O73/100</f>
        <v>108.80275074501688</v>
      </c>
      <c r="P39" s="156">
        <f t="shared" si="12"/>
        <v>2398.2389699712348</v>
      </c>
      <c r="Q39" s="151">
        <f t="shared" si="12"/>
        <v>2046.5552501092152</v>
      </c>
      <c r="R39" s="154">
        <f t="shared" si="12"/>
        <v>425.64732731919003</v>
      </c>
      <c r="S39" s="156">
        <f t="shared" si="12"/>
        <v>-201.93356160365067</v>
      </c>
      <c r="T39" s="151">
        <f t="shared" si="12"/>
        <v>130.16720340146389</v>
      </c>
      <c r="U39" s="154">
        <f t="shared" si="12"/>
        <v>-2.1972492549831202</v>
      </c>
      <c r="V39" s="96">
        <f t="shared" si="13"/>
        <v>0.28059424008087458</v>
      </c>
      <c r="W39" s="94">
        <f t="shared" si="13"/>
        <v>0.32802616606975721</v>
      </c>
      <c r="X39" s="95">
        <f t="shared" si="13"/>
        <v>0.3831209066779388</v>
      </c>
      <c r="Y39" s="96">
        <f t="shared" si="13"/>
        <v>-0.94361477384883496</v>
      </c>
      <c r="Z39" s="94">
        <f t="shared" si="13"/>
        <v>0.14927431582736686</v>
      </c>
      <c r="AA39" s="95">
        <f t="shared" si="13"/>
        <v>-1.9795038333181261E-2</v>
      </c>
      <c r="AB39" s="114" t="s">
        <v>39</v>
      </c>
    </row>
    <row r="40" spans="1:28" ht="39" customHeight="1" x14ac:dyDescent="0.2">
      <c r="A40" s="158">
        <v>4</v>
      </c>
      <c r="B40" s="159" t="s">
        <v>63</v>
      </c>
      <c r="C40" s="160" t="s">
        <v>39</v>
      </c>
      <c r="D40" s="161">
        <f>SUM(E40:I40)</f>
        <v>5237</v>
      </c>
      <c r="E40" s="162">
        <v>3821</v>
      </c>
      <c r="F40" s="163">
        <v>677</v>
      </c>
      <c r="G40" s="161">
        <v>80</v>
      </c>
      <c r="H40" s="162">
        <v>601</v>
      </c>
      <c r="I40" s="164">
        <v>58</v>
      </c>
      <c r="J40" s="165">
        <f>'[2]исполнение тар.сметы-правда '!$DN$28</f>
        <v>4982.5637845898082</v>
      </c>
      <c r="K40" s="162">
        <f>J40*K73/100</f>
        <v>3771.8050412306916</v>
      </c>
      <c r="L40" s="163">
        <f>J40*L73/100</f>
        <v>699.52271885457424</v>
      </c>
      <c r="M40" s="166">
        <f>J40*M73/100</f>
        <v>5.492963573256004</v>
      </c>
      <c r="N40" s="167">
        <f>J40*N73/100</f>
        <v>456.21315600977738</v>
      </c>
      <c r="O40" s="163">
        <f>J40*O73/100</f>
        <v>49.529904921509221</v>
      </c>
      <c r="P40" s="166">
        <f t="shared" si="12"/>
        <v>-254.43621541019183</v>
      </c>
      <c r="Q40" s="162">
        <f t="shared" si="12"/>
        <v>-49.194958769308414</v>
      </c>
      <c r="R40" s="164">
        <f t="shared" si="12"/>
        <v>22.522718854574237</v>
      </c>
      <c r="S40" s="166">
        <f t="shared" si="12"/>
        <v>-74.507036426743994</v>
      </c>
      <c r="T40" s="162">
        <f t="shared" si="12"/>
        <v>-144.78684399022262</v>
      </c>
      <c r="U40" s="164">
        <f t="shared" si="12"/>
        <v>-8.4700950784907789</v>
      </c>
      <c r="V40" s="168">
        <f t="shared" si="13"/>
        <v>-4.8584345123198744E-2</v>
      </c>
      <c r="W40" s="169">
        <f t="shared" si="13"/>
        <v>-1.2874891067602307E-2</v>
      </c>
      <c r="X40" s="170">
        <f t="shared" si="13"/>
        <v>3.3268417805870365E-2</v>
      </c>
      <c r="Y40" s="168">
        <f t="shared" si="13"/>
        <v>-0.93133795533429997</v>
      </c>
      <c r="Z40" s="169">
        <f t="shared" si="13"/>
        <v>-0.24090989016675976</v>
      </c>
      <c r="AA40" s="170">
        <f t="shared" si="13"/>
        <v>-0.14603612204294447</v>
      </c>
      <c r="AB40" s="171"/>
    </row>
    <row r="41" spans="1:28" ht="18.75" x14ac:dyDescent="0.2">
      <c r="A41" s="129">
        <v>5</v>
      </c>
      <c r="B41" s="172" t="s">
        <v>64</v>
      </c>
      <c r="C41" s="173" t="s">
        <v>39</v>
      </c>
      <c r="D41" s="115">
        <f>SUM(E41:I41)</f>
        <v>8369.5</v>
      </c>
      <c r="E41" s="116">
        <f t="shared" ref="E41:O41" si="14">E43+E44</f>
        <v>6109.05</v>
      </c>
      <c r="F41" s="117">
        <f>F43+F44</f>
        <v>1081.05</v>
      </c>
      <c r="G41" s="115">
        <f t="shared" si="14"/>
        <v>128.35</v>
      </c>
      <c r="H41" s="116">
        <f t="shared" si="14"/>
        <v>959.05</v>
      </c>
      <c r="I41" s="120">
        <f t="shared" si="14"/>
        <v>92</v>
      </c>
      <c r="J41" s="130">
        <f t="shared" si="14"/>
        <v>8487.4111299823926</v>
      </c>
      <c r="K41" s="116">
        <f t="shared" si="14"/>
        <v>6424.9774756672878</v>
      </c>
      <c r="L41" s="117">
        <f t="shared" si="14"/>
        <v>1191.5827205352343</v>
      </c>
      <c r="M41" s="118">
        <f t="shared" si="14"/>
        <v>9.3568376008414642</v>
      </c>
      <c r="N41" s="119">
        <f t="shared" si="14"/>
        <v>777.1237429889818</v>
      </c>
      <c r="O41" s="117">
        <f t="shared" si="14"/>
        <v>84.370353190048547</v>
      </c>
      <c r="P41" s="118">
        <f t="shared" si="12"/>
        <v>117.91112998239259</v>
      </c>
      <c r="Q41" s="116">
        <f t="shared" si="12"/>
        <v>315.92747566728758</v>
      </c>
      <c r="R41" s="120">
        <f t="shared" si="12"/>
        <v>110.53272053523438</v>
      </c>
      <c r="S41" s="118">
        <f t="shared" si="12"/>
        <v>-118.99316239915854</v>
      </c>
      <c r="T41" s="116">
        <f t="shared" si="12"/>
        <v>-181.92625701101815</v>
      </c>
      <c r="U41" s="120">
        <f t="shared" si="12"/>
        <v>-7.6296468099514527</v>
      </c>
      <c r="V41" s="107">
        <f t="shared" si="13"/>
        <v>1.4088192840957357E-2</v>
      </c>
      <c r="W41" s="108">
        <f t="shared" si="13"/>
        <v>5.1714665237195236E-2</v>
      </c>
      <c r="X41" s="109">
        <f t="shared" si="13"/>
        <v>0.102245706059141</v>
      </c>
      <c r="Y41" s="110">
        <f t="shared" si="13"/>
        <v>-0.92709904479282068</v>
      </c>
      <c r="Z41" s="108">
        <f t="shared" si="13"/>
        <v>-0.18969423597416002</v>
      </c>
      <c r="AA41" s="109">
        <f t="shared" si="13"/>
        <v>-8.2930943586428829E-2</v>
      </c>
      <c r="AB41" s="121"/>
    </row>
    <row r="42" spans="1:28" ht="14.25" customHeight="1" x14ac:dyDescent="0.2">
      <c r="A42" s="129"/>
      <c r="B42" s="174" t="s">
        <v>37</v>
      </c>
      <c r="C42" s="175" t="s">
        <v>39</v>
      </c>
      <c r="D42" s="101"/>
      <c r="E42" s="102"/>
      <c r="F42" s="103"/>
      <c r="G42" s="101"/>
      <c r="H42" s="102"/>
      <c r="I42" s="104"/>
      <c r="J42" s="127"/>
      <c r="K42" s="102"/>
      <c r="L42" s="103"/>
      <c r="M42" s="105"/>
      <c r="N42" s="106"/>
      <c r="O42" s="103"/>
      <c r="P42" s="105"/>
      <c r="Q42" s="102">
        <f t="shared" si="12"/>
        <v>0</v>
      </c>
      <c r="R42" s="104">
        <f t="shared" si="12"/>
        <v>0</v>
      </c>
      <c r="S42" s="105">
        <f t="shared" si="12"/>
        <v>0</v>
      </c>
      <c r="T42" s="102">
        <f t="shared" si="12"/>
        <v>0</v>
      </c>
      <c r="U42" s="104">
        <f t="shared" si="12"/>
        <v>0</v>
      </c>
      <c r="V42" s="110"/>
      <c r="W42" s="108"/>
      <c r="X42" s="109"/>
      <c r="Y42" s="110"/>
      <c r="Z42" s="108"/>
      <c r="AA42" s="109"/>
      <c r="AB42" s="111"/>
    </row>
    <row r="43" spans="1:28" ht="18.75" x14ac:dyDescent="0.2">
      <c r="A43" s="176" t="s">
        <v>65</v>
      </c>
      <c r="B43" s="177" t="s">
        <v>66</v>
      </c>
      <c r="C43" s="178" t="s">
        <v>39</v>
      </c>
      <c r="D43" s="101">
        <f>SUM(E43:I43)</f>
        <v>8263.7000000000007</v>
      </c>
      <c r="E43" s="179">
        <f>6032+0.05</f>
        <v>6032.05</v>
      </c>
      <c r="F43" s="180">
        <f>1067+0.05</f>
        <v>1067.05</v>
      </c>
      <c r="G43" s="181">
        <f>126.5+0.05</f>
        <v>126.55</v>
      </c>
      <c r="H43" s="179">
        <f>947+0.05</f>
        <v>947.05</v>
      </c>
      <c r="I43" s="182">
        <v>91</v>
      </c>
      <c r="J43" s="183">
        <f>'[2]исполнение тар.сметы-правда '!$DN$31</f>
        <v>8386.4678297323935</v>
      </c>
      <c r="K43" s="179">
        <f>J43*K73/100</f>
        <v>6348.5633111484167</v>
      </c>
      <c r="L43" s="180">
        <f>J43*L73/100</f>
        <v>1177.4108734914646</v>
      </c>
      <c r="M43" s="184">
        <f>J43*M73/100</f>
        <v>9.2455539534645066</v>
      </c>
      <c r="N43" s="185">
        <f>J43*N73/100</f>
        <v>767.88117960674776</v>
      </c>
      <c r="O43" s="180">
        <f>J43*O73/100</f>
        <v>83.366911532300165</v>
      </c>
      <c r="P43" s="186">
        <f>J43-D43</f>
        <v>122.76782973239278</v>
      </c>
      <c r="Q43" s="179">
        <f t="shared" si="12"/>
        <v>316.51331114841651</v>
      </c>
      <c r="R43" s="182">
        <f t="shared" si="12"/>
        <v>110.36087349146464</v>
      </c>
      <c r="S43" s="186">
        <f t="shared" si="12"/>
        <v>-117.30444604653549</v>
      </c>
      <c r="T43" s="179">
        <f t="shared" si="12"/>
        <v>-179.16882039325219</v>
      </c>
      <c r="U43" s="182">
        <f t="shared" si="12"/>
        <v>-7.6330884676998352</v>
      </c>
      <c r="V43" s="187">
        <f t="shared" ref="V43:AA45" si="15">P43/D43</f>
        <v>1.4856278632137272E-2</v>
      </c>
      <c r="W43" s="188">
        <f t="shared" si="15"/>
        <v>5.2471930960190399E-2</v>
      </c>
      <c r="X43" s="189">
        <f t="shared" si="15"/>
        <v>0.10342615012554673</v>
      </c>
      <c r="Y43" s="187">
        <f t="shared" si="15"/>
        <v>-0.92694149384856173</v>
      </c>
      <c r="Z43" s="188">
        <f t="shared" si="15"/>
        <v>-0.18918623134285645</v>
      </c>
      <c r="AA43" s="189">
        <f t="shared" si="15"/>
        <v>-8.3880093051646537E-2</v>
      </c>
      <c r="AB43" s="190" t="s">
        <v>67</v>
      </c>
    </row>
    <row r="44" spans="1:28" ht="31.5" outlineLevel="1" x14ac:dyDescent="0.25">
      <c r="A44" s="98" t="s">
        <v>68</v>
      </c>
      <c r="B44" s="174" t="s">
        <v>69</v>
      </c>
      <c r="C44" s="175" t="s">
        <v>39</v>
      </c>
      <c r="D44" s="101">
        <f>SUM(E44:I44)</f>
        <v>105.8</v>
      </c>
      <c r="E44" s="102">
        <v>77</v>
      </c>
      <c r="F44" s="103">
        <v>14</v>
      </c>
      <c r="G44" s="101">
        <v>1.8</v>
      </c>
      <c r="H44" s="102">
        <v>12</v>
      </c>
      <c r="I44" s="103">
        <v>1</v>
      </c>
      <c r="J44" s="127">
        <f>'[2]исполнение тар.сметы-правда '!$DN$32</f>
        <v>100.94330024999996</v>
      </c>
      <c r="K44" s="102">
        <f>J44*K73/100</f>
        <v>76.414164518870805</v>
      </c>
      <c r="L44" s="103">
        <f>J44*L73/100</f>
        <v>14.171847043769811</v>
      </c>
      <c r="M44" s="105">
        <f>J44*M73/100</f>
        <v>0.11128364737695799</v>
      </c>
      <c r="N44" s="106">
        <f>J44*N73/100</f>
        <v>9.2425633822340032</v>
      </c>
      <c r="O44" s="104">
        <f>J44*O73/100</f>
        <v>1.0034416577483833</v>
      </c>
      <c r="P44" s="105">
        <f>J44-D44</f>
        <v>-4.8566997500000326</v>
      </c>
      <c r="Q44" s="102">
        <f t="shared" si="12"/>
        <v>-0.58583548112919459</v>
      </c>
      <c r="R44" s="104">
        <f t="shared" si="12"/>
        <v>0.17184704376981053</v>
      </c>
      <c r="S44" s="105">
        <f t="shared" si="12"/>
        <v>-1.688716352623042</v>
      </c>
      <c r="T44" s="102">
        <f t="shared" si="12"/>
        <v>-2.7574366177659968</v>
      </c>
      <c r="U44" s="104">
        <f t="shared" si="12"/>
        <v>3.4416577483833422E-3</v>
      </c>
      <c r="V44" s="110">
        <f t="shared" si="15"/>
        <v>-4.5904534499055127E-2</v>
      </c>
      <c r="W44" s="108">
        <f t="shared" si="15"/>
        <v>-7.608253001677852E-3</v>
      </c>
      <c r="X44" s="109">
        <f t="shared" si="15"/>
        <v>1.2274788840700752E-2</v>
      </c>
      <c r="Y44" s="110">
        <f t="shared" si="15"/>
        <v>-0.93817575145724552</v>
      </c>
      <c r="Z44" s="108">
        <f t="shared" si="15"/>
        <v>-0.22978638481383307</v>
      </c>
      <c r="AA44" s="109">
        <f t="shared" si="15"/>
        <v>3.4416577483833422E-3</v>
      </c>
      <c r="AB44" s="191" t="s">
        <v>70</v>
      </c>
    </row>
    <row r="45" spans="1:28" ht="24" customHeight="1" x14ac:dyDescent="0.2">
      <c r="A45" s="129">
        <v>6</v>
      </c>
      <c r="B45" s="192" t="s">
        <v>71</v>
      </c>
      <c r="C45" s="193" t="s">
        <v>39</v>
      </c>
      <c r="D45" s="161">
        <f>SUM(E45:I45)</f>
        <v>22604.400000000001</v>
      </c>
      <c r="E45" s="194">
        <f>E47+E49+E50+E51+E52+E53+E58+E59+E60+E61+E62+E63+E48+E64</f>
        <v>16451.8</v>
      </c>
      <c r="F45" s="195">
        <f>F47+F49+F50+F51+F52+F53+F58+F59+F60+F61+F62+F63+F48+F64-0.5</f>
        <v>2873.9</v>
      </c>
      <c r="G45" s="196">
        <f>G47+G49+G50+G51+G52+G53+G58+G59+G60+G61+G62+G63+G48+G64</f>
        <v>447.79999999999995</v>
      </c>
      <c r="H45" s="194">
        <f>H47+H49+H50+H51+H52+H53+H58+H59+H60+H61+H62+H63+H48+H64-0.5</f>
        <v>2455.9</v>
      </c>
      <c r="I45" s="197">
        <f>I47+I49+I50+I51+I52+I53+I58+I59+I60+I61+I62+I63+I48+I64</f>
        <v>375</v>
      </c>
      <c r="J45" s="165">
        <f t="shared" ref="J45:O45" si="16">J47+J49+J50+J51+J52+J53+J58+J59+J60+J61+J62+J63+J48+J64</f>
        <v>23316.480323595715</v>
      </c>
      <c r="K45" s="162">
        <f t="shared" si="16"/>
        <v>17650.595522789612</v>
      </c>
      <c r="L45" s="167">
        <f t="shared" si="16"/>
        <v>3273.497021859725</v>
      </c>
      <c r="M45" s="162">
        <f t="shared" si="16"/>
        <v>25.704954840752848</v>
      </c>
      <c r="N45" s="162">
        <f t="shared" si="16"/>
        <v>2134.9019371044938</v>
      </c>
      <c r="O45" s="166">
        <f t="shared" si="16"/>
        <v>231.78088700113065</v>
      </c>
      <c r="P45" s="166">
        <f>J45-D45</f>
        <v>712.08032359571371</v>
      </c>
      <c r="Q45" s="162">
        <f t="shared" si="12"/>
        <v>1198.7955227896127</v>
      </c>
      <c r="R45" s="164">
        <f t="shared" si="12"/>
        <v>399.59702185972492</v>
      </c>
      <c r="S45" s="166">
        <f t="shared" si="12"/>
        <v>-422.09504515924709</v>
      </c>
      <c r="T45" s="162">
        <f t="shared" si="12"/>
        <v>-320.99806289550634</v>
      </c>
      <c r="U45" s="164">
        <f t="shared" si="12"/>
        <v>-143.21911299886935</v>
      </c>
      <c r="V45" s="168">
        <f t="shared" si="15"/>
        <v>3.1501845817438805E-2</v>
      </c>
      <c r="W45" s="169">
        <f t="shared" si="15"/>
        <v>7.2867134464898231E-2</v>
      </c>
      <c r="X45" s="170">
        <f t="shared" si="15"/>
        <v>0.13904346771276832</v>
      </c>
      <c r="Y45" s="168">
        <f t="shared" si="15"/>
        <v>-0.94259724242797482</v>
      </c>
      <c r="Z45" s="169">
        <f t="shared" si="15"/>
        <v>-0.13070485886864544</v>
      </c>
      <c r="AA45" s="170">
        <f t="shared" si="15"/>
        <v>-0.38191763466365158</v>
      </c>
      <c r="AB45" s="198"/>
    </row>
    <row r="46" spans="1:28" ht="18.75" x14ac:dyDescent="0.2">
      <c r="A46" s="129"/>
      <c r="B46" s="174" t="s">
        <v>37</v>
      </c>
      <c r="C46" s="175" t="s">
        <v>39</v>
      </c>
      <c r="D46" s="101"/>
      <c r="E46" s="102"/>
      <c r="F46" s="103"/>
      <c r="G46" s="101"/>
      <c r="H46" s="102"/>
      <c r="I46" s="104"/>
      <c r="J46" s="127"/>
      <c r="K46" s="102"/>
      <c r="L46" s="103"/>
      <c r="M46" s="105"/>
      <c r="N46" s="106"/>
      <c r="O46" s="104"/>
      <c r="P46" s="105"/>
      <c r="Q46" s="102"/>
      <c r="R46" s="104"/>
      <c r="S46" s="105"/>
      <c r="T46" s="102"/>
      <c r="U46" s="104"/>
      <c r="V46" s="110"/>
      <c r="W46" s="108"/>
      <c r="X46" s="109"/>
      <c r="Y46" s="110"/>
      <c r="Z46" s="108"/>
      <c r="AA46" s="109"/>
      <c r="AB46" s="111"/>
    </row>
    <row r="47" spans="1:28" ht="64.5" customHeight="1" x14ac:dyDescent="0.2">
      <c r="A47" s="98" t="s">
        <v>72</v>
      </c>
      <c r="B47" s="174" t="s">
        <v>73</v>
      </c>
      <c r="C47" s="175" t="s">
        <v>39</v>
      </c>
      <c r="D47" s="101">
        <f t="shared" ref="D47:D58" si="17">SUM(E47:I47)</f>
        <v>307.39999999999998</v>
      </c>
      <c r="E47" s="102">
        <v>224</v>
      </c>
      <c r="F47" s="103">
        <v>39</v>
      </c>
      <c r="G47" s="101">
        <v>6.4</v>
      </c>
      <c r="H47" s="102">
        <v>33</v>
      </c>
      <c r="I47" s="103">
        <v>5</v>
      </c>
      <c r="J47" s="127">
        <f>'[2]исполнение тар.сметы-правда '!$DN$35</f>
        <v>545.4054251099999</v>
      </c>
      <c r="K47" s="102">
        <f>J47*K73/100</f>
        <v>412.87237271440631</v>
      </c>
      <c r="L47" s="103">
        <f>J47*L73/100</f>
        <v>76.571721375844078</v>
      </c>
      <c r="M47" s="105">
        <f>J47*M73/100</f>
        <v>0.60127521940636297</v>
      </c>
      <c r="N47" s="106">
        <f>J47*N73/100</f>
        <v>49.938373305696004</v>
      </c>
      <c r="O47" s="104">
        <f>J47*O73/100</f>
        <v>5.4216824946471895</v>
      </c>
      <c r="P47" s="105">
        <f t="shared" ref="P47:U53" si="18">J47-D47</f>
        <v>238.00542510999992</v>
      </c>
      <c r="Q47" s="102">
        <f t="shared" si="18"/>
        <v>188.87237271440631</v>
      </c>
      <c r="R47" s="104">
        <f t="shared" si="18"/>
        <v>37.571721375844078</v>
      </c>
      <c r="S47" s="199">
        <f t="shared" si="18"/>
        <v>-5.7987247805936377</v>
      </c>
      <c r="T47" s="102">
        <f t="shared" si="18"/>
        <v>16.938373305696004</v>
      </c>
      <c r="U47" s="104">
        <f t="shared" si="18"/>
        <v>0.42168249464718954</v>
      </c>
      <c r="V47" s="200">
        <f>P47/D47</f>
        <v>0.77425317212101474</v>
      </c>
      <c r="W47" s="108">
        <f t="shared" ref="V47:AA53" si="19">Q47/E47</f>
        <v>0.84318023533217101</v>
      </c>
      <c r="X47" s="109">
        <f t="shared" si="19"/>
        <v>0.96337747117548922</v>
      </c>
      <c r="Y47" s="110">
        <f t="shared" si="19"/>
        <v>-0.90605074696775589</v>
      </c>
      <c r="Z47" s="108">
        <f t="shared" si="19"/>
        <v>0.51328403956654556</v>
      </c>
      <c r="AA47" s="109">
        <f t="shared" si="19"/>
        <v>8.4336498929437911E-2</v>
      </c>
      <c r="AB47" s="131" t="s">
        <v>74</v>
      </c>
    </row>
    <row r="48" spans="1:28" ht="25.5" customHeight="1" x14ac:dyDescent="0.2">
      <c r="A48" s="98" t="s">
        <v>75</v>
      </c>
      <c r="B48" s="174" t="s">
        <v>76</v>
      </c>
      <c r="C48" s="175" t="s">
        <v>39</v>
      </c>
      <c r="D48" s="101">
        <f t="shared" si="17"/>
        <v>1500.4</v>
      </c>
      <c r="E48" s="102">
        <v>1094</v>
      </c>
      <c r="F48" s="103">
        <v>194</v>
      </c>
      <c r="G48" s="101">
        <v>23.4</v>
      </c>
      <c r="H48" s="102">
        <v>172</v>
      </c>
      <c r="I48" s="104">
        <v>17</v>
      </c>
      <c r="J48" s="127">
        <f>'[2]исполнение тар.сметы-правда '!$DN$36</f>
        <v>1514.096149455735</v>
      </c>
      <c r="K48" s="102">
        <f>J48*K73/100</f>
        <v>1146.1720785367268</v>
      </c>
      <c r="L48" s="103">
        <f>J48*L73/100</f>
        <v>212.57021502670275</v>
      </c>
      <c r="M48" s="105">
        <f>J48*M73/100</f>
        <v>1.669195890896602</v>
      </c>
      <c r="N48" s="106">
        <f>J48*N73/100</f>
        <v>138.63356551135828</v>
      </c>
      <c r="O48" s="104">
        <f>J48*O73/100</f>
        <v>15.051094490050691</v>
      </c>
      <c r="P48" s="105">
        <f t="shared" si="18"/>
        <v>13.69614945573494</v>
      </c>
      <c r="Q48" s="102">
        <f t="shared" si="18"/>
        <v>52.172078536726758</v>
      </c>
      <c r="R48" s="104">
        <f t="shared" si="18"/>
        <v>18.570215026702755</v>
      </c>
      <c r="S48" s="105">
        <f t="shared" si="18"/>
        <v>-21.730804109103396</v>
      </c>
      <c r="T48" s="102">
        <f t="shared" si="18"/>
        <v>-33.366434488641715</v>
      </c>
      <c r="U48" s="104">
        <f t="shared" si="18"/>
        <v>-1.9489055099493093</v>
      </c>
      <c r="V48" s="110">
        <f>P48/D48</f>
        <v>9.1283320819347761E-3</v>
      </c>
      <c r="W48" s="108">
        <f t="shared" si="19"/>
        <v>4.7689285682565592E-2</v>
      </c>
      <c r="X48" s="109">
        <f t="shared" si="19"/>
        <v>9.5722757869601827E-2</v>
      </c>
      <c r="Y48" s="110">
        <f t="shared" si="19"/>
        <v>-0.9286668422693759</v>
      </c>
      <c r="Z48" s="108">
        <f t="shared" si="19"/>
        <v>-0.19399089818977741</v>
      </c>
      <c r="AA48" s="109">
        <f t="shared" si="19"/>
        <v>-0.11464150058525349</v>
      </c>
      <c r="AB48" s="131"/>
    </row>
    <row r="49" spans="1:31" ht="18.75" x14ac:dyDescent="0.2">
      <c r="A49" s="98" t="s">
        <v>77</v>
      </c>
      <c r="B49" s="174" t="s">
        <v>78</v>
      </c>
      <c r="C49" s="175" t="s">
        <v>39</v>
      </c>
      <c r="D49" s="101">
        <f t="shared" si="17"/>
        <v>1108</v>
      </c>
      <c r="E49" s="102">
        <v>809</v>
      </c>
      <c r="F49" s="103">
        <v>143</v>
      </c>
      <c r="G49" s="101">
        <v>17</v>
      </c>
      <c r="H49" s="102">
        <v>127</v>
      </c>
      <c r="I49" s="104">
        <v>12</v>
      </c>
      <c r="J49" s="127">
        <f>'[2]исполнение тар.сметы-правда '!$DN$37</f>
        <v>1139.0913044591734</v>
      </c>
      <c r="K49" s="102">
        <f>J49*K73/100</f>
        <v>862.29309053087434</v>
      </c>
      <c r="L49" s="103">
        <f>J49*L73/100</f>
        <v>159.92173522862049</v>
      </c>
      <c r="M49" s="105">
        <f>J49*M73/100</f>
        <v>1.2557766066856308</v>
      </c>
      <c r="N49" s="106">
        <f>J49*N73/100</f>
        <v>104.29739817839494</v>
      </c>
      <c r="O49" s="104">
        <f>J49*O73/100</f>
        <v>11.323303914598155</v>
      </c>
      <c r="P49" s="105">
        <f t="shared" si="18"/>
        <v>31.091304459173443</v>
      </c>
      <c r="Q49" s="102">
        <f t="shared" si="18"/>
        <v>53.293090530874338</v>
      </c>
      <c r="R49" s="104">
        <f t="shared" si="18"/>
        <v>16.921735228620491</v>
      </c>
      <c r="S49" s="105">
        <f t="shared" si="18"/>
        <v>-15.744223393314369</v>
      </c>
      <c r="T49" s="102">
        <f t="shared" si="18"/>
        <v>-22.702601821605057</v>
      </c>
      <c r="U49" s="104">
        <f t="shared" si="18"/>
        <v>-0.67669608540184534</v>
      </c>
      <c r="V49" s="110">
        <f t="shared" si="19"/>
        <v>2.8060744096726934E-2</v>
      </c>
      <c r="W49" s="108">
        <f t="shared" si="19"/>
        <v>6.5875266416408326E-2</v>
      </c>
      <c r="X49" s="109">
        <f t="shared" si="19"/>
        <v>0.11833381278755588</v>
      </c>
      <c r="Y49" s="110">
        <f t="shared" si="19"/>
        <v>-0.92613078784202174</v>
      </c>
      <c r="Z49" s="108">
        <f t="shared" si="19"/>
        <v>-0.17876064426460675</v>
      </c>
      <c r="AA49" s="109">
        <f t="shared" si="19"/>
        <v>-5.639134045015378E-2</v>
      </c>
      <c r="AB49" s="131"/>
      <c r="AC49" s="201"/>
    </row>
    <row r="50" spans="1:31" ht="35.25" hidden="1" customHeight="1" x14ac:dyDescent="0.2">
      <c r="A50" s="98" t="s">
        <v>79</v>
      </c>
      <c r="B50" s="174" t="s">
        <v>80</v>
      </c>
      <c r="C50" s="175" t="s">
        <v>39</v>
      </c>
      <c r="D50" s="101">
        <f t="shared" si="17"/>
        <v>0</v>
      </c>
      <c r="E50" s="102"/>
      <c r="F50" s="103"/>
      <c r="G50" s="101"/>
      <c r="H50" s="102"/>
      <c r="I50" s="104"/>
      <c r="J50" s="127"/>
      <c r="K50" s="102">
        <f>J50*K73/100</f>
        <v>0</v>
      </c>
      <c r="L50" s="103"/>
      <c r="M50" s="105"/>
      <c r="N50" s="106"/>
      <c r="O50" s="104"/>
      <c r="P50" s="105"/>
      <c r="Q50" s="102"/>
      <c r="R50" s="104"/>
      <c r="S50" s="105"/>
      <c r="T50" s="102"/>
      <c r="U50" s="104"/>
      <c r="V50" s="110"/>
      <c r="W50" s="108"/>
      <c r="X50" s="109"/>
      <c r="Y50" s="110"/>
      <c r="Z50" s="108"/>
      <c r="AA50" s="109"/>
      <c r="AB50" s="111"/>
    </row>
    <row r="51" spans="1:31" ht="18.75" x14ac:dyDescent="0.2">
      <c r="A51" s="202" t="s">
        <v>79</v>
      </c>
      <c r="B51" s="174" t="s">
        <v>81</v>
      </c>
      <c r="C51" s="175" t="s">
        <v>39</v>
      </c>
      <c r="D51" s="101">
        <f t="shared" si="17"/>
        <v>11315</v>
      </c>
      <c r="E51" s="102">
        <v>8211</v>
      </c>
      <c r="F51" s="103">
        <v>1417</v>
      </c>
      <c r="G51" s="101">
        <v>273</v>
      </c>
      <c r="H51" s="102">
        <v>1164</v>
      </c>
      <c r="I51" s="104">
        <v>250</v>
      </c>
      <c r="J51" s="127">
        <f>'[2]исполнение тар.сметы-правда '!$DN$38</f>
        <v>10733.786206947583</v>
      </c>
      <c r="K51" s="102">
        <f>J51*K73/100</f>
        <v>8125.4853278692881</v>
      </c>
      <c r="L51" s="103">
        <f>J51*L73/100</f>
        <v>1506.9606001453012</v>
      </c>
      <c r="M51" s="105">
        <f>J51*M73/100</f>
        <v>11.833325008349039</v>
      </c>
      <c r="N51" s="106">
        <f>J51*N73/100</f>
        <v>982.80618033451083</v>
      </c>
      <c r="O51" s="104">
        <f>J51*O73/100</f>
        <v>106.70077359013452</v>
      </c>
      <c r="P51" s="105">
        <f t="shared" si="18"/>
        <v>-581.2137930524168</v>
      </c>
      <c r="Q51" s="102">
        <f t="shared" si="18"/>
        <v>-85.514672130711915</v>
      </c>
      <c r="R51" s="104">
        <f t="shared" si="18"/>
        <v>89.960600145301214</v>
      </c>
      <c r="S51" s="105">
        <f t="shared" si="18"/>
        <v>-261.16667499165095</v>
      </c>
      <c r="T51" s="102">
        <f t="shared" si="18"/>
        <v>-181.19381966548917</v>
      </c>
      <c r="U51" s="104">
        <f t="shared" si="18"/>
        <v>-143.29922640986547</v>
      </c>
      <c r="V51" s="110">
        <f t="shared" si="19"/>
        <v>-5.1366663106709398E-2</v>
      </c>
      <c r="W51" s="108">
        <f t="shared" si="19"/>
        <v>-1.0414647683681879E-2</v>
      </c>
      <c r="X51" s="109">
        <f t="shared" si="19"/>
        <v>6.348666206443275E-2</v>
      </c>
      <c r="Y51" s="110">
        <f t="shared" si="19"/>
        <v>-0.95665448714890455</v>
      </c>
      <c r="Z51" s="108">
        <f t="shared" si="19"/>
        <v>-0.15566479352705256</v>
      </c>
      <c r="AA51" s="109">
        <f>U51/I51</f>
        <v>-0.57319690563946191</v>
      </c>
      <c r="AB51" s="131"/>
    </row>
    <row r="52" spans="1:31" ht="54" customHeight="1" x14ac:dyDescent="0.2">
      <c r="A52" s="98" t="s">
        <v>82</v>
      </c>
      <c r="B52" s="174" t="s">
        <v>83</v>
      </c>
      <c r="C52" s="175" t="s">
        <v>39</v>
      </c>
      <c r="D52" s="101">
        <f t="shared" si="17"/>
        <v>2996.8</v>
      </c>
      <c r="E52" s="102">
        <f>2187.4</f>
        <v>2187.4</v>
      </c>
      <c r="F52" s="103">
        <f>387.4</f>
        <v>387.4</v>
      </c>
      <c r="G52" s="101">
        <f>46</f>
        <v>46</v>
      </c>
      <c r="H52" s="102">
        <f>343</f>
        <v>343</v>
      </c>
      <c r="I52" s="104">
        <f>33</f>
        <v>33</v>
      </c>
      <c r="J52" s="127">
        <f>'[2]исполнение тар.сметы-правда '!$DN$39</f>
        <v>3244.4387523767468</v>
      </c>
      <c r="K52" s="102">
        <f>J52*K73/100</f>
        <v>2456.0429070726445</v>
      </c>
      <c r="L52" s="103">
        <f>J52*L73/100</f>
        <v>455.50016323706069</v>
      </c>
      <c r="M52" s="105">
        <f>J52*M73/100</f>
        <v>3.5767899123709452</v>
      </c>
      <c r="N52" s="106">
        <f>J52*N73/100</f>
        <v>297.06707363788917</v>
      </c>
      <c r="O52" s="104">
        <f>J52*O73/100</f>
        <v>32.25181851678186</v>
      </c>
      <c r="P52" s="105">
        <f t="shared" si="18"/>
        <v>247.63875237674665</v>
      </c>
      <c r="Q52" s="102">
        <f t="shared" si="18"/>
        <v>268.64290707264445</v>
      </c>
      <c r="R52" s="104">
        <f t="shared" si="18"/>
        <v>68.100163237060713</v>
      </c>
      <c r="S52" s="105">
        <f t="shared" si="18"/>
        <v>-42.423210087629052</v>
      </c>
      <c r="T52" s="102">
        <f t="shared" si="18"/>
        <v>-45.932926362110834</v>
      </c>
      <c r="U52" s="104">
        <f t="shared" si="18"/>
        <v>-0.74818148321813993</v>
      </c>
      <c r="V52" s="110">
        <f t="shared" si="19"/>
        <v>8.2634394146004611E-2</v>
      </c>
      <c r="W52" s="108">
        <f t="shared" si="19"/>
        <v>0.12281380043551451</v>
      </c>
      <c r="X52" s="109">
        <f t="shared" si="19"/>
        <v>0.17578772131404419</v>
      </c>
      <c r="Y52" s="110">
        <f t="shared" si="19"/>
        <v>-0.9222436975571533</v>
      </c>
      <c r="Z52" s="108">
        <f t="shared" si="19"/>
        <v>-0.13391523720732021</v>
      </c>
      <c r="AA52" s="109">
        <f>U52/I52</f>
        <v>-2.2672166158125451E-2</v>
      </c>
      <c r="AB52" s="131" t="s">
        <v>84</v>
      </c>
    </row>
    <row r="53" spans="1:31" ht="18.75" customHeight="1" x14ac:dyDescent="0.2">
      <c r="A53" s="203" t="s">
        <v>85</v>
      </c>
      <c r="B53" s="174" t="s">
        <v>86</v>
      </c>
      <c r="C53" s="175" t="s">
        <v>39</v>
      </c>
      <c r="D53" s="101">
        <f>SUM(E53:I53)</f>
        <v>636.4</v>
      </c>
      <c r="E53" s="102">
        <f t="shared" ref="E53:J53" si="20">E55+E56+E57</f>
        <v>464.4</v>
      </c>
      <c r="F53" s="106">
        <f t="shared" si="20"/>
        <v>82</v>
      </c>
      <c r="G53" s="102">
        <f t="shared" si="20"/>
        <v>10</v>
      </c>
      <c r="H53" s="102">
        <f t="shared" si="20"/>
        <v>73</v>
      </c>
      <c r="I53" s="106">
        <f t="shared" si="20"/>
        <v>7</v>
      </c>
      <c r="J53" s="127">
        <f t="shared" si="20"/>
        <v>661.46614119179947</v>
      </c>
      <c r="K53" s="102">
        <f>J53*K73/100</f>
        <v>500.73043393182314</v>
      </c>
      <c r="L53" s="103">
        <f>J53*L73/100</f>
        <v>92.865964896990079</v>
      </c>
      <c r="M53" s="105">
        <f>J53*M73/100</f>
        <v>0.72922486807820941</v>
      </c>
      <c r="N53" s="106">
        <f>J53*N73/100</f>
        <v>60.565116456720517</v>
      </c>
      <c r="O53" s="104">
        <f>J53*O73/100</f>
        <v>6.5754010381875325</v>
      </c>
      <c r="P53" s="105">
        <f t="shared" si="18"/>
        <v>25.066141191799488</v>
      </c>
      <c r="Q53" s="102">
        <f t="shared" si="18"/>
        <v>36.330433931823165</v>
      </c>
      <c r="R53" s="104">
        <f t="shared" si="18"/>
        <v>10.865964896990079</v>
      </c>
      <c r="S53" s="105">
        <f t="shared" si="18"/>
        <v>-9.2707751319217913</v>
      </c>
      <c r="T53" s="102">
        <f t="shared" si="18"/>
        <v>-12.434883543279483</v>
      </c>
      <c r="U53" s="104">
        <f t="shared" si="18"/>
        <v>-0.42459896181246748</v>
      </c>
      <c r="V53" s="110">
        <f>P53/D53</f>
        <v>3.9387399735700011E-2</v>
      </c>
      <c r="W53" s="108">
        <f t="shared" si="19"/>
        <v>7.8230908552590794E-2</v>
      </c>
      <c r="X53" s="109">
        <f t="shared" si="19"/>
        <v>0.13251176703646436</v>
      </c>
      <c r="Y53" s="110">
        <f t="shared" si="19"/>
        <v>-0.92707751319217913</v>
      </c>
      <c r="Z53" s="108">
        <f t="shared" si="19"/>
        <v>-0.17034087045588334</v>
      </c>
      <c r="AA53" s="109">
        <f>U53/I53</f>
        <v>-6.0656994544638208E-2</v>
      </c>
      <c r="AB53" s="111"/>
    </row>
    <row r="54" spans="1:31" ht="19.5" customHeight="1" x14ac:dyDescent="0.2">
      <c r="A54" s="203"/>
      <c r="B54" s="174" t="s">
        <v>37</v>
      </c>
      <c r="C54" s="175" t="s">
        <v>39</v>
      </c>
      <c r="D54" s="101"/>
      <c r="E54" s="102"/>
      <c r="F54" s="103"/>
      <c r="G54" s="101"/>
      <c r="H54" s="102"/>
      <c r="I54" s="104"/>
      <c r="J54" s="127"/>
      <c r="K54" s="102"/>
      <c r="L54" s="103"/>
      <c r="M54" s="105"/>
      <c r="N54" s="106"/>
      <c r="O54" s="104"/>
      <c r="P54" s="105"/>
      <c r="Q54" s="102"/>
      <c r="R54" s="104"/>
      <c r="S54" s="105"/>
      <c r="T54" s="102"/>
      <c r="U54" s="104"/>
      <c r="V54" s="110"/>
      <c r="W54" s="108"/>
      <c r="X54" s="109"/>
      <c r="Y54" s="110"/>
      <c r="Z54" s="108"/>
      <c r="AA54" s="109"/>
      <c r="AB54" s="111"/>
    </row>
    <row r="55" spans="1:31" ht="37.5" x14ac:dyDescent="0.2">
      <c r="A55" s="203"/>
      <c r="B55" s="174" t="s">
        <v>87</v>
      </c>
      <c r="C55" s="175" t="s">
        <v>39</v>
      </c>
      <c r="D55" s="101">
        <f t="shared" si="17"/>
        <v>3.4</v>
      </c>
      <c r="E55" s="102">
        <v>3.4</v>
      </c>
      <c r="F55" s="103">
        <v>0</v>
      </c>
      <c r="G55" s="101">
        <v>0</v>
      </c>
      <c r="H55" s="102">
        <v>0</v>
      </c>
      <c r="I55" s="104">
        <v>0</v>
      </c>
      <c r="J55" s="127">
        <f>'[2]исполнение тар.сметы-правда '!$DN$42+0.409</f>
        <v>3.4000651029999998</v>
      </c>
      <c r="K55" s="102">
        <f>J55*K73/100</f>
        <v>2.5738521874364171</v>
      </c>
      <c r="L55" s="103">
        <f>J55*L73/100</f>
        <v>0.47734918968607287</v>
      </c>
      <c r="M55" s="105"/>
      <c r="N55" s="106"/>
      <c r="O55" s="104"/>
      <c r="P55" s="105">
        <f t="shared" ref="P55:U70" si="21">J55-D55</f>
        <v>6.5102999999844258E-5</v>
      </c>
      <c r="Q55" s="102">
        <f>K55-E55</f>
        <v>-0.82614781256358283</v>
      </c>
      <c r="R55" s="104">
        <f t="shared" si="21"/>
        <v>0.47734918968607287</v>
      </c>
      <c r="S55" s="105">
        <f t="shared" si="21"/>
        <v>0</v>
      </c>
      <c r="T55" s="102">
        <f t="shared" si="21"/>
        <v>0</v>
      </c>
      <c r="U55" s="104">
        <f t="shared" si="21"/>
        <v>0</v>
      </c>
      <c r="V55" s="110">
        <f>P55/D55</f>
        <v>1.9147941176424781E-5</v>
      </c>
      <c r="W55" s="108"/>
      <c r="X55" s="109"/>
      <c r="Y55" s="110"/>
      <c r="Z55" s="108"/>
      <c r="AA55" s="109"/>
      <c r="AB55" s="131"/>
    </row>
    <row r="56" spans="1:31" ht="31.5" x14ac:dyDescent="0.2">
      <c r="A56" s="203"/>
      <c r="B56" s="174" t="s">
        <v>88</v>
      </c>
      <c r="C56" s="175" t="s">
        <v>39</v>
      </c>
      <c r="D56" s="101">
        <f t="shared" si="17"/>
        <v>94</v>
      </c>
      <c r="E56" s="102">
        <v>68</v>
      </c>
      <c r="F56" s="103">
        <v>12</v>
      </c>
      <c r="G56" s="101">
        <v>2</v>
      </c>
      <c r="H56" s="102">
        <v>11</v>
      </c>
      <c r="I56" s="104">
        <v>1</v>
      </c>
      <c r="J56" s="127">
        <f>'[2]исполнение тар.сметы-правда '!$DN$43</f>
        <v>121.05791948249998</v>
      </c>
      <c r="K56" s="102">
        <f>J56*K73/100</f>
        <v>91.640948460549012</v>
      </c>
      <c r="L56" s="103">
        <f>J56*L73/100</f>
        <v>16.99582155620072</v>
      </c>
      <c r="M56" s="105">
        <f>J56*M73/100</f>
        <v>0.13345875150221972</v>
      </c>
      <c r="N56" s="106">
        <f>J56*N73/100</f>
        <v>11.084296738538496</v>
      </c>
      <c r="O56" s="104">
        <f>J56*O73/100</f>
        <v>1.2033939757095484</v>
      </c>
      <c r="P56" s="105">
        <f t="shared" si="21"/>
        <v>27.057919482499983</v>
      </c>
      <c r="Q56" s="102">
        <f t="shared" si="21"/>
        <v>23.640948460549012</v>
      </c>
      <c r="R56" s="104">
        <f t="shared" si="21"/>
        <v>4.9958215562007204</v>
      </c>
      <c r="S56" s="105">
        <f t="shared" si="21"/>
        <v>-1.8665412484977804</v>
      </c>
      <c r="T56" s="102">
        <f t="shared" si="21"/>
        <v>8.4296738538496285E-2</v>
      </c>
      <c r="U56" s="104">
        <f t="shared" si="21"/>
        <v>0.20339397570954842</v>
      </c>
      <c r="V56" s="108">
        <f t="shared" ref="V56:AA71" si="22">P56/D56</f>
        <v>0.28785020726063809</v>
      </c>
      <c r="W56" s="108">
        <f t="shared" si="22"/>
        <v>0.34766100677277961</v>
      </c>
      <c r="X56" s="109">
        <f t="shared" si="22"/>
        <v>0.4163184630167267</v>
      </c>
      <c r="Y56" s="110">
        <f t="shared" si="22"/>
        <v>-0.93327062424889018</v>
      </c>
      <c r="Z56" s="108">
        <f t="shared" si="22"/>
        <v>7.6633398671360261E-3</v>
      </c>
      <c r="AA56" s="109">
        <f t="shared" si="22"/>
        <v>0.20339397570954842</v>
      </c>
      <c r="AB56" s="131" t="s">
        <v>89</v>
      </c>
    </row>
    <row r="57" spans="1:31" ht="18.75" x14ac:dyDescent="0.2">
      <c r="A57" s="203"/>
      <c r="B57" s="174" t="s">
        <v>90</v>
      </c>
      <c r="C57" s="175" t="s">
        <v>39</v>
      </c>
      <c r="D57" s="101">
        <f t="shared" si="17"/>
        <v>539</v>
      </c>
      <c r="E57" s="102">
        <v>393</v>
      </c>
      <c r="F57" s="103">
        <v>70</v>
      </c>
      <c r="G57" s="101">
        <v>8</v>
      </c>
      <c r="H57" s="102">
        <v>62</v>
      </c>
      <c r="I57" s="104">
        <v>6</v>
      </c>
      <c r="J57" s="127">
        <f>'[2]исполнение тар.сметы-правда '!$DN$44</f>
        <v>537.00815660629951</v>
      </c>
      <c r="K57" s="102">
        <f>J57*K73/100</f>
        <v>406.51563328383776</v>
      </c>
      <c r="L57" s="103">
        <f>J57*L73/100</f>
        <v>75.392794151103303</v>
      </c>
      <c r="M57" s="105">
        <f>J57*M73/100</f>
        <v>0.59201775838833537</v>
      </c>
      <c r="N57" s="106">
        <f>J57*N73/100</f>
        <v>49.169503195536436</v>
      </c>
      <c r="O57" s="104">
        <f>J57*O73/100</f>
        <v>5.3382082174337162</v>
      </c>
      <c r="P57" s="105">
        <f t="shared" si="21"/>
        <v>-1.991843393700492</v>
      </c>
      <c r="Q57" s="102">
        <f t="shared" si="21"/>
        <v>13.515633283837758</v>
      </c>
      <c r="R57" s="104">
        <f t="shared" si="21"/>
        <v>5.3927941511033026</v>
      </c>
      <c r="S57" s="105">
        <f t="shared" si="21"/>
        <v>-7.4079822416116645</v>
      </c>
      <c r="T57" s="102">
        <f t="shared" si="21"/>
        <v>-12.830496804463564</v>
      </c>
      <c r="U57" s="104">
        <f t="shared" si="21"/>
        <v>-0.66179178256628379</v>
      </c>
      <c r="V57" s="110">
        <f t="shared" si="22"/>
        <v>-3.6954422888691874E-3</v>
      </c>
      <c r="W57" s="108">
        <f t="shared" si="22"/>
        <v>3.4390924386355617E-2</v>
      </c>
      <c r="X57" s="109">
        <f t="shared" si="22"/>
        <v>7.703991644433289E-2</v>
      </c>
      <c r="Y57" s="110">
        <f t="shared" si="22"/>
        <v>-0.92599778020145807</v>
      </c>
      <c r="Z57" s="108">
        <f t="shared" si="22"/>
        <v>-0.20694349684618651</v>
      </c>
      <c r="AA57" s="109">
        <f t="shared" si="22"/>
        <v>-0.11029863042771397</v>
      </c>
      <c r="AB57" s="131"/>
    </row>
    <row r="58" spans="1:31" ht="73.5" customHeight="1" x14ac:dyDescent="0.2">
      <c r="A58" s="204" t="s">
        <v>91</v>
      </c>
      <c r="B58" s="205" t="s">
        <v>92</v>
      </c>
      <c r="C58" s="160" t="s">
        <v>39</v>
      </c>
      <c r="D58" s="101">
        <f t="shared" si="17"/>
        <v>3795</v>
      </c>
      <c r="E58" s="102">
        <v>2771</v>
      </c>
      <c r="F58" s="103">
        <v>490</v>
      </c>
      <c r="G58" s="101">
        <v>58</v>
      </c>
      <c r="H58" s="102">
        <v>435</v>
      </c>
      <c r="I58" s="104">
        <v>41</v>
      </c>
      <c r="J58" s="127">
        <f>'[2]исполнение тар.сметы-правда '!$DN$45</f>
        <v>4256.2467393046782</v>
      </c>
      <c r="K58" s="206">
        <f>J58*K73/100</f>
        <v>3221.982417502099</v>
      </c>
      <c r="L58" s="207">
        <f>J58*L73/100</f>
        <v>597.55206755259542</v>
      </c>
      <c r="M58" s="105">
        <f>J58*M73/100</f>
        <v>4.6922446572783736</v>
      </c>
      <c r="N58" s="208">
        <f>J58*N73/100</f>
        <v>389.71016561795352</v>
      </c>
      <c r="O58" s="207">
        <f>J58*O73/100</f>
        <v>42.309843974751949</v>
      </c>
      <c r="P58" s="184">
        <f t="shared" si="21"/>
        <v>461.24673930467816</v>
      </c>
      <c r="Q58" s="206">
        <f t="shared" si="21"/>
        <v>450.982417502099</v>
      </c>
      <c r="R58" s="209">
        <f t="shared" si="21"/>
        <v>107.55206755259542</v>
      </c>
      <c r="S58" s="184">
        <f t="shared" si="21"/>
        <v>-53.307755342721627</v>
      </c>
      <c r="T58" s="206">
        <f t="shared" si="21"/>
        <v>-45.289834382046479</v>
      </c>
      <c r="U58" s="209">
        <f t="shared" si="21"/>
        <v>1.3098439747519492</v>
      </c>
      <c r="V58" s="210">
        <f t="shared" si="22"/>
        <v>0.12154064276803113</v>
      </c>
      <c r="W58" s="211">
        <f t="shared" si="22"/>
        <v>0.16275078220934644</v>
      </c>
      <c r="X58" s="212">
        <f t="shared" si="22"/>
        <v>0.21949401541346003</v>
      </c>
      <c r="Y58" s="210">
        <f t="shared" si="22"/>
        <v>-0.91909923004692462</v>
      </c>
      <c r="Z58" s="211">
        <f t="shared" si="22"/>
        <v>-0.10411456179780799</v>
      </c>
      <c r="AA58" s="109">
        <f t="shared" si="22"/>
        <v>3.1947414018340226E-2</v>
      </c>
      <c r="AB58" s="213" t="s">
        <v>93</v>
      </c>
    </row>
    <row r="59" spans="1:31" ht="19.5" thickBot="1" x14ac:dyDescent="0.25">
      <c r="A59" s="132" t="s">
        <v>94</v>
      </c>
      <c r="B59" s="214" t="s">
        <v>95</v>
      </c>
      <c r="C59" s="215" t="s">
        <v>39</v>
      </c>
      <c r="D59" s="138">
        <f>SUM(E59:I59)</f>
        <v>145</v>
      </c>
      <c r="E59" s="136">
        <v>105</v>
      </c>
      <c r="F59" s="137">
        <v>19</v>
      </c>
      <c r="G59" s="138">
        <v>2</v>
      </c>
      <c r="H59" s="136">
        <v>17</v>
      </c>
      <c r="I59" s="139">
        <v>2</v>
      </c>
      <c r="J59" s="140">
        <f>'[2]исполнение тар.сметы-правда '!$DN$46</f>
        <v>144.10785814999997</v>
      </c>
      <c r="K59" s="136">
        <f>J59*K73/100</f>
        <v>109.08977172198409</v>
      </c>
      <c r="L59" s="137">
        <f>J59*L73/100</f>
        <v>20.23189769354779</v>
      </c>
      <c r="M59" s="141">
        <f>J59*M73/100</f>
        <v>0.15886986091098484</v>
      </c>
      <c r="N59" s="142">
        <f>J59*N73/100</f>
        <v>13.194793607209826</v>
      </c>
      <c r="O59" s="216">
        <f>J59*O73/100</f>
        <v>1.4325252663472821</v>
      </c>
      <c r="P59" s="141">
        <f t="shared" si="21"/>
        <v>-0.89214185000002999</v>
      </c>
      <c r="Q59" s="136">
        <f t="shared" si="21"/>
        <v>4.0897717219840928</v>
      </c>
      <c r="R59" s="139">
        <f t="shared" si="21"/>
        <v>1.2318976935477899</v>
      </c>
      <c r="S59" s="141">
        <f t="shared" si="21"/>
        <v>-1.8411301390890151</v>
      </c>
      <c r="T59" s="136">
        <f t="shared" si="21"/>
        <v>-3.8052063927901738</v>
      </c>
      <c r="U59" s="139">
        <f t="shared" si="21"/>
        <v>-0.56747473365271794</v>
      </c>
      <c r="V59" s="143">
        <f t="shared" si="22"/>
        <v>-6.1527024137933099E-3</v>
      </c>
      <c r="W59" s="144">
        <f t="shared" si="22"/>
        <v>3.8950206876038979E-2</v>
      </c>
      <c r="X59" s="145">
        <f t="shared" si="22"/>
        <v>6.4836720713041571E-2</v>
      </c>
      <c r="Y59" s="143">
        <f t="shared" si="22"/>
        <v>-0.92056506954450756</v>
      </c>
      <c r="Z59" s="144">
        <f t="shared" si="22"/>
        <v>-0.22383567016412786</v>
      </c>
      <c r="AA59" s="145">
        <f t="shared" si="22"/>
        <v>-0.28373736682635897</v>
      </c>
      <c r="AB59" s="217"/>
      <c r="AE59" s="5" t="s">
        <v>96</v>
      </c>
    </row>
    <row r="60" spans="1:31" ht="78.75" x14ac:dyDescent="0.2">
      <c r="A60" s="147" t="s">
        <v>97</v>
      </c>
      <c r="B60" s="218" t="s">
        <v>98</v>
      </c>
      <c r="C60" s="219" t="s">
        <v>39</v>
      </c>
      <c r="D60" s="153">
        <f>SUM(E60:I60)</f>
        <v>7</v>
      </c>
      <c r="E60" s="151">
        <v>5</v>
      </c>
      <c r="F60" s="152">
        <v>1</v>
      </c>
      <c r="G60" s="153">
        <v>0</v>
      </c>
      <c r="H60" s="151">
        <v>1</v>
      </c>
      <c r="I60" s="154">
        <v>0</v>
      </c>
      <c r="J60" s="155">
        <f>'[2]исполнение тар.сметы-правда '!$DN$47</f>
        <v>23.999773149999999</v>
      </c>
      <c r="K60" s="151">
        <f>J60*K73/100</f>
        <v>18.167848776072475</v>
      </c>
      <c r="L60" s="152">
        <f>J60*L73/100</f>
        <v>3.3694273252867388</v>
      </c>
      <c r="M60" s="156">
        <f>J60*M73/100</f>
        <v>2.6458242258149123E-2</v>
      </c>
      <c r="N60" s="151">
        <f>J60*N73/100</f>
        <v>2.1974655469827766</v>
      </c>
      <c r="O60" s="152">
        <f>J60*O73/100</f>
        <v>0.23857325939985949</v>
      </c>
      <c r="P60" s="152">
        <f t="shared" si="21"/>
        <v>16.999773149999999</v>
      </c>
      <c r="Q60" s="151">
        <f t="shared" si="21"/>
        <v>13.167848776072475</v>
      </c>
      <c r="R60" s="154">
        <f t="shared" si="21"/>
        <v>2.3694273252867388</v>
      </c>
      <c r="S60" s="156">
        <f t="shared" si="21"/>
        <v>2.6458242258149123E-2</v>
      </c>
      <c r="T60" s="151">
        <f t="shared" si="21"/>
        <v>1.1974655469827766</v>
      </c>
      <c r="U60" s="154">
        <f t="shared" si="21"/>
        <v>0.23857325939985949</v>
      </c>
      <c r="V60" s="96">
        <f>P60/D60</f>
        <v>2.4285390214285711</v>
      </c>
      <c r="W60" s="94">
        <f>Q60/E60</f>
        <v>2.633569755214495</v>
      </c>
      <c r="X60" s="95">
        <f>R60/F60</f>
        <v>2.3694273252867388</v>
      </c>
      <c r="Y60" s="96"/>
      <c r="Z60" s="94"/>
      <c r="AA60" s="95"/>
      <c r="AB60" s="220" t="s">
        <v>99</v>
      </c>
    </row>
    <row r="61" spans="1:31" ht="33.75" customHeight="1" x14ac:dyDescent="0.2">
      <c r="A61" s="98" t="s">
        <v>100</v>
      </c>
      <c r="B61" s="174" t="s">
        <v>101</v>
      </c>
      <c r="C61" s="175" t="s">
        <v>39</v>
      </c>
      <c r="D61" s="101">
        <f>SUM(E61:I61)</f>
        <v>48</v>
      </c>
      <c r="E61" s="102">
        <v>36</v>
      </c>
      <c r="F61" s="103">
        <v>6</v>
      </c>
      <c r="G61" s="101">
        <v>1</v>
      </c>
      <c r="H61" s="102">
        <v>5</v>
      </c>
      <c r="I61" s="104">
        <v>0</v>
      </c>
      <c r="J61" s="127">
        <f>'[2]исполнение тар.сметы-правда '!$DN$48</f>
        <v>285.26500760000005</v>
      </c>
      <c r="K61" s="102">
        <f>J61*K73/100</f>
        <v>215.94585443746027</v>
      </c>
      <c r="L61" s="103">
        <f>J61*L73/100</f>
        <v>40.049533199673988</v>
      </c>
      <c r="M61" s="105">
        <f>J61*M73/100</f>
        <v>0.3144867508405409</v>
      </c>
      <c r="N61" s="102">
        <f>J61*N73/100</f>
        <v>26.119414631249548</v>
      </c>
      <c r="O61" s="103">
        <f>J61*O73/100</f>
        <v>2.8357185807757395</v>
      </c>
      <c r="P61" s="103">
        <f t="shared" si="21"/>
        <v>237.26500760000005</v>
      </c>
      <c r="Q61" s="102">
        <f t="shared" si="21"/>
        <v>179.94585443746027</v>
      </c>
      <c r="R61" s="104">
        <f t="shared" si="21"/>
        <v>34.049533199673988</v>
      </c>
      <c r="S61" s="105">
        <f t="shared" si="21"/>
        <v>-0.6855132491594591</v>
      </c>
      <c r="T61" s="102">
        <f t="shared" si="21"/>
        <v>21.119414631249548</v>
      </c>
      <c r="U61" s="104">
        <f t="shared" si="21"/>
        <v>2.8357185807757395</v>
      </c>
      <c r="V61" s="110">
        <f t="shared" si="22"/>
        <v>4.9430209916666676</v>
      </c>
      <c r="W61" s="108">
        <f t="shared" si="22"/>
        <v>4.9984959565961189</v>
      </c>
      <c r="X61" s="109">
        <f t="shared" si="22"/>
        <v>5.6749221999456649</v>
      </c>
      <c r="Y61" s="110">
        <f t="shared" si="22"/>
        <v>-0.6855132491594591</v>
      </c>
      <c r="Z61" s="108">
        <f t="shared" si="22"/>
        <v>4.2238829262499094</v>
      </c>
      <c r="AA61" s="109"/>
      <c r="AB61" s="131" t="s">
        <v>102</v>
      </c>
    </row>
    <row r="62" spans="1:31" ht="24.75" customHeight="1" x14ac:dyDescent="0.2">
      <c r="A62" s="98" t="s">
        <v>103</v>
      </c>
      <c r="B62" s="174" t="s">
        <v>104</v>
      </c>
      <c r="C62" s="175" t="s">
        <v>39</v>
      </c>
      <c r="D62" s="101">
        <f>SUM(E62:I62)</f>
        <v>205.4</v>
      </c>
      <c r="E62" s="102">
        <v>150</v>
      </c>
      <c r="F62" s="103">
        <v>26</v>
      </c>
      <c r="G62" s="101">
        <v>3</v>
      </c>
      <c r="H62" s="102">
        <f>24+0.4</f>
        <v>24.4</v>
      </c>
      <c r="I62" s="104">
        <v>2</v>
      </c>
      <c r="J62" s="127">
        <f>'[2]исполнение тар.сметы-правда '!$DN$49</f>
        <v>204.47012384999999</v>
      </c>
      <c r="K62" s="102">
        <f>J62*K73/100</f>
        <v>154.78405842063594</v>
      </c>
      <c r="L62" s="103">
        <f>J62*L73/100</f>
        <v>28.706405606377729</v>
      </c>
      <c r="M62" s="105">
        <f>J62*M73/100</f>
        <v>0.22541546695315556</v>
      </c>
      <c r="N62" s="102">
        <f>J62*N73/100</f>
        <v>18.721679148357961</v>
      </c>
      <c r="O62" s="103">
        <f>J62*O73/100</f>
        <v>2.0325652076752001</v>
      </c>
      <c r="P62" s="103">
        <f t="shared" si="21"/>
        <v>-0.92987615000001256</v>
      </c>
      <c r="Q62" s="102">
        <f t="shared" si="21"/>
        <v>4.7840584206359438</v>
      </c>
      <c r="R62" s="104">
        <f t="shared" si="21"/>
        <v>2.7064056063777286</v>
      </c>
      <c r="S62" s="105">
        <f t="shared" si="21"/>
        <v>-2.7745845330468444</v>
      </c>
      <c r="T62" s="102">
        <f t="shared" si="21"/>
        <v>-5.678320851642038</v>
      </c>
      <c r="U62" s="103">
        <f t="shared" si="21"/>
        <v>3.2565207675200103E-2</v>
      </c>
      <c r="V62" s="110">
        <f t="shared" si="22"/>
        <v>-4.5271477604674421E-3</v>
      </c>
      <c r="W62" s="108">
        <f t="shared" si="22"/>
        <v>3.1893722804239626E-2</v>
      </c>
      <c r="X62" s="109">
        <f t="shared" si="22"/>
        <v>0.10409252332222033</v>
      </c>
      <c r="Y62" s="110">
        <f t="shared" si="22"/>
        <v>-0.92486151101561476</v>
      </c>
      <c r="Z62" s="108">
        <f t="shared" si="22"/>
        <v>-0.23271806769024747</v>
      </c>
      <c r="AA62" s="109">
        <f>U62/I62</f>
        <v>1.6282603837600051E-2</v>
      </c>
      <c r="AB62" s="131"/>
    </row>
    <row r="63" spans="1:31" ht="21.75" customHeight="1" x14ac:dyDescent="0.2">
      <c r="A63" s="204" t="s">
        <v>105</v>
      </c>
      <c r="B63" s="205" t="s">
        <v>106</v>
      </c>
      <c r="C63" s="160" t="s">
        <v>39</v>
      </c>
      <c r="D63" s="181">
        <f>SUM(E63:I63)</f>
        <v>541</v>
      </c>
      <c r="E63" s="206">
        <v>395</v>
      </c>
      <c r="F63" s="207">
        <v>70</v>
      </c>
      <c r="G63" s="181">
        <v>8</v>
      </c>
      <c r="H63" s="206">
        <v>62</v>
      </c>
      <c r="I63" s="209">
        <v>6</v>
      </c>
      <c r="J63" s="221">
        <f>'[2]исполнение тар.сметы-правда '!$DN$50</f>
        <v>564.10684200000003</v>
      </c>
      <c r="K63" s="206">
        <f>J63*K73/100</f>
        <v>427.02936127560065</v>
      </c>
      <c r="L63" s="207">
        <f>J63*L73/100</f>
        <v>79.197290571723968</v>
      </c>
      <c r="M63" s="184">
        <f>J63*M73/100</f>
        <v>0.62189235672485732</v>
      </c>
      <c r="N63" s="206">
        <f>J63*N73/100</f>
        <v>51.650711128169839</v>
      </c>
      <c r="O63" s="207">
        <f>J63*O73/100</f>
        <v>5.6075866677807138</v>
      </c>
      <c r="P63" s="207">
        <f t="shared" si="21"/>
        <v>23.106842000000029</v>
      </c>
      <c r="Q63" s="206">
        <f t="shared" si="21"/>
        <v>32.02936127560065</v>
      </c>
      <c r="R63" s="207">
        <f t="shared" si="21"/>
        <v>9.1972905717239684</v>
      </c>
      <c r="S63" s="184">
        <f t="shared" si="21"/>
        <v>-7.3781076432751425</v>
      </c>
      <c r="T63" s="206">
        <f t="shared" si="21"/>
        <v>-10.349288871830161</v>
      </c>
      <c r="U63" s="207">
        <f t="shared" si="21"/>
        <v>-0.3924133322192862</v>
      </c>
      <c r="V63" s="210">
        <f t="shared" si="22"/>
        <v>4.2711353049907634E-2</v>
      </c>
      <c r="W63" s="211">
        <f t="shared" si="22"/>
        <v>8.1086990571140882E-2</v>
      </c>
      <c r="X63" s="212">
        <f t="shared" si="22"/>
        <v>0.13138986531034241</v>
      </c>
      <c r="Y63" s="210">
        <f t="shared" si="22"/>
        <v>-0.92226345540939281</v>
      </c>
      <c r="Z63" s="211">
        <f t="shared" si="22"/>
        <v>-0.16692401406177679</v>
      </c>
      <c r="AA63" s="212">
        <f t="shared" si="22"/>
        <v>-6.5402222036547705E-2</v>
      </c>
      <c r="AB63" s="131"/>
    </row>
    <row r="64" spans="1:31" ht="18.75" hidden="1" x14ac:dyDescent="0.2">
      <c r="A64" s="222"/>
      <c r="B64" s="174"/>
      <c r="C64" s="175"/>
      <c r="D64" s="181"/>
      <c r="E64" s="102"/>
      <c r="F64" s="103"/>
      <c r="G64" s="101"/>
      <c r="H64" s="102"/>
      <c r="I64" s="103"/>
      <c r="J64" s="127">
        <f>'[3]исполнение тар.сметы реальная'!$DJ$52</f>
        <v>0</v>
      </c>
      <c r="K64" s="102"/>
      <c r="L64" s="103"/>
      <c r="M64" s="105"/>
      <c r="N64" s="102"/>
      <c r="O64" s="103"/>
      <c r="P64" s="103"/>
      <c r="Q64" s="102"/>
      <c r="R64" s="104"/>
      <c r="S64" s="105"/>
      <c r="T64" s="102"/>
      <c r="U64" s="104"/>
      <c r="V64" s="110"/>
      <c r="W64" s="108"/>
      <c r="X64" s="109"/>
      <c r="Y64" s="110"/>
      <c r="Z64" s="108"/>
      <c r="AA64" s="109"/>
      <c r="AB64" s="131"/>
    </row>
    <row r="65" spans="1:28" ht="25.5" hidden="1" customHeight="1" collapsed="1" x14ac:dyDescent="0.2">
      <c r="A65" s="112"/>
      <c r="B65" s="172"/>
      <c r="C65" s="173" t="s">
        <v>39</v>
      </c>
      <c r="D65" s="115"/>
      <c r="E65" s="162"/>
      <c r="F65" s="163"/>
      <c r="G65" s="115"/>
      <c r="H65" s="162"/>
      <c r="I65" s="164"/>
      <c r="J65" s="165"/>
      <c r="K65" s="116"/>
      <c r="L65" s="117"/>
      <c r="M65" s="118"/>
      <c r="N65" s="116"/>
      <c r="O65" s="117"/>
      <c r="P65" s="117"/>
      <c r="Q65" s="116"/>
      <c r="R65" s="120"/>
      <c r="S65" s="118"/>
      <c r="T65" s="116"/>
      <c r="U65" s="120"/>
      <c r="V65" s="110"/>
      <c r="W65" s="108"/>
      <c r="X65" s="109"/>
      <c r="Y65" s="110"/>
      <c r="Z65" s="108"/>
      <c r="AA65" s="109"/>
      <c r="AB65" s="111" t="s">
        <v>107</v>
      </c>
    </row>
    <row r="66" spans="1:28" ht="18.75" x14ac:dyDescent="0.2">
      <c r="A66" s="223" t="s">
        <v>50</v>
      </c>
      <c r="B66" s="172" t="s">
        <v>108</v>
      </c>
      <c r="C66" s="173" t="s">
        <v>39</v>
      </c>
      <c r="D66" s="115">
        <f>D30</f>
        <v>127086.9</v>
      </c>
      <c r="E66" s="116">
        <f>E65+E45+E41+E36+E32+E40</f>
        <v>93149.85</v>
      </c>
      <c r="F66" s="117">
        <f t="shared" ref="F66:O66" si="23">F65+F45+F41+F36+F32+F40</f>
        <v>16438.95</v>
      </c>
      <c r="G66" s="115">
        <f>G65+G45+G41+G36+G32+G40</f>
        <v>3060.15</v>
      </c>
      <c r="H66" s="116">
        <f>H65+H45+H41+H36+H32+H40</f>
        <v>12442.95</v>
      </c>
      <c r="I66" s="120">
        <f t="shared" si="23"/>
        <v>1995</v>
      </c>
      <c r="J66" s="130">
        <f>J65+J45+J41+J36+J32+J40</f>
        <v>156451.70593830963</v>
      </c>
      <c r="K66" s="116">
        <f t="shared" si="23"/>
        <v>118434.07504232053</v>
      </c>
      <c r="L66" s="117">
        <f t="shared" si="23"/>
        <v>21964.90149225706</v>
      </c>
      <c r="M66" s="118">
        <f t="shared" si="23"/>
        <v>172.47817767046283</v>
      </c>
      <c r="N66" s="116">
        <f t="shared" si="23"/>
        <v>14325.020133205553</v>
      </c>
      <c r="O66" s="117">
        <f t="shared" si="23"/>
        <v>1555.2310928560119</v>
      </c>
      <c r="P66" s="117">
        <f t="shared" si="21"/>
        <v>29364.805938309641</v>
      </c>
      <c r="Q66" s="116">
        <f t="shared" si="21"/>
        <v>25284.225042320526</v>
      </c>
      <c r="R66" s="120">
        <f t="shared" si="21"/>
        <v>5525.9514922570597</v>
      </c>
      <c r="S66" s="118">
        <f t="shared" si="21"/>
        <v>-2887.6718223295375</v>
      </c>
      <c r="T66" s="116">
        <f t="shared" si="21"/>
        <v>1882.0701332055523</v>
      </c>
      <c r="U66" s="120">
        <f t="shared" si="21"/>
        <v>-439.76890714398814</v>
      </c>
      <c r="V66" s="107">
        <f t="shared" si="22"/>
        <v>0.23106084056114079</v>
      </c>
      <c r="W66" s="125">
        <f t="shared" si="22"/>
        <v>0.27143602531105016</v>
      </c>
      <c r="X66" s="126">
        <f t="shared" si="22"/>
        <v>0.33614990569696113</v>
      </c>
      <c r="Y66" s="107">
        <f t="shared" si="22"/>
        <v>-0.94363734533586174</v>
      </c>
      <c r="Z66" s="125">
        <f t="shared" si="22"/>
        <v>0.15125594277928886</v>
      </c>
      <c r="AA66" s="126">
        <f t="shared" si="22"/>
        <v>-0.22043554242806424</v>
      </c>
      <c r="AB66" s="121"/>
    </row>
    <row r="67" spans="1:28" ht="23.25" customHeight="1" thickBot="1" x14ac:dyDescent="0.25">
      <c r="A67" s="223" t="s">
        <v>109</v>
      </c>
      <c r="B67" s="172" t="s">
        <v>110</v>
      </c>
      <c r="C67" s="173" t="s">
        <v>39</v>
      </c>
      <c r="D67" s="115">
        <f>D66+D22</f>
        <v>6247980.9000000004</v>
      </c>
      <c r="E67" s="116">
        <f t="shared" ref="E67:O67" si="24">E66+E22</f>
        <v>4384698.8499999996</v>
      </c>
      <c r="F67" s="117">
        <f t="shared" si="24"/>
        <v>783204.95</v>
      </c>
      <c r="G67" s="115">
        <f t="shared" si="24"/>
        <v>277531.15000000002</v>
      </c>
      <c r="H67" s="116">
        <f t="shared" si="24"/>
        <v>759170.95</v>
      </c>
      <c r="I67" s="120">
        <f t="shared" si="24"/>
        <v>43375</v>
      </c>
      <c r="J67" s="130">
        <f>J66+J22</f>
        <v>5786742.3674899526</v>
      </c>
      <c r="K67" s="116">
        <f>K66+K22</f>
        <v>4329117.8895656075</v>
      </c>
      <c r="L67" s="117">
        <f>L66+L22</f>
        <v>746716.12309061282</v>
      </c>
      <c r="M67" s="118">
        <f t="shared" si="24"/>
        <v>12041.169977670463</v>
      </c>
      <c r="N67" s="116">
        <f t="shared" si="24"/>
        <v>672375.18729320553</v>
      </c>
      <c r="O67" s="117">
        <f t="shared" si="24"/>
        <v>26491.99756285601</v>
      </c>
      <c r="P67" s="117">
        <f t="shared" si="21"/>
        <v>-461238.53251004778</v>
      </c>
      <c r="Q67" s="116">
        <f t="shared" si="21"/>
        <v>-55580.960434392095</v>
      </c>
      <c r="R67" s="120">
        <f t="shared" si="21"/>
        <v>-36488.826909387135</v>
      </c>
      <c r="S67" s="118">
        <f t="shared" si="21"/>
        <v>-265489.98002232955</v>
      </c>
      <c r="T67" s="116">
        <f t="shared" si="21"/>
        <v>-86795.762706794427</v>
      </c>
      <c r="U67" s="120">
        <f t="shared" si="21"/>
        <v>-16883.00243714399</v>
      </c>
      <c r="V67" s="107">
        <f t="shared" si="22"/>
        <v>-7.3822013846112713E-2</v>
      </c>
      <c r="W67" s="125">
        <f t="shared" si="22"/>
        <v>-1.2676118095178213E-2</v>
      </c>
      <c r="X67" s="126">
        <f t="shared" si="22"/>
        <v>-4.6589116819789174E-2</v>
      </c>
      <c r="Y67" s="107">
        <f t="shared" si="22"/>
        <v>-0.95661326673538993</v>
      </c>
      <c r="Z67" s="125">
        <f t="shared" si="22"/>
        <v>-0.11432966805012024</v>
      </c>
      <c r="AA67" s="126">
        <f t="shared" si="22"/>
        <v>-0.38923348558257037</v>
      </c>
      <c r="AB67" s="121"/>
    </row>
    <row r="68" spans="1:28" ht="47.25" x14ac:dyDescent="0.2">
      <c r="A68" s="223" t="s">
        <v>111</v>
      </c>
      <c r="B68" s="172" t="s">
        <v>112</v>
      </c>
      <c r="C68" s="173" t="s">
        <v>39</v>
      </c>
      <c r="D68" s="115">
        <f>SUM(E68:I68)</f>
        <v>1975</v>
      </c>
      <c r="E68" s="116">
        <v>1442</v>
      </c>
      <c r="F68" s="117">
        <v>255</v>
      </c>
      <c r="G68" s="115">
        <v>30</v>
      </c>
      <c r="H68" s="116">
        <v>226</v>
      </c>
      <c r="I68" s="120">
        <v>22</v>
      </c>
      <c r="J68" s="130">
        <f>J69-J67</f>
        <v>-277973.4382375069</v>
      </c>
      <c r="K68" s="116">
        <f>J68*K73/100</f>
        <v>-210426.130201316</v>
      </c>
      <c r="L68" s="117">
        <f>J68*L73/100</f>
        <v>-39025.839646378547</v>
      </c>
      <c r="M68" s="118">
        <f>J68*M73/100</f>
        <v>-306.44825366687314</v>
      </c>
      <c r="N68" s="224">
        <f>J68*N73/100</f>
        <v>-25451.7844683572</v>
      </c>
      <c r="O68" s="120">
        <f>J68*O73/100</f>
        <v>-2763.2356677882826</v>
      </c>
      <c r="P68" s="117">
        <f>J68-D68</f>
        <v>-279948.4382375069</v>
      </c>
      <c r="Q68" s="116">
        <f t="shared" si="21"/>
        <v>-211868.130201316</v>
      </c>
      <c r="R68" s="120">
        <f t="shared" si="21"/>
        <v>-39280.839646378547</v>
      </c>
      <c r="S68" s="118">
        <f t="shared" si="21"/>
        <v>-336.44825366687314</v>
      </c>
      <c r="T68" s="116">
        <f t="shared" si="21"/>
        <v>-25677.7844683572</v>
      </c>
      <c r="U68" s="120">
        <f t="shared" si="21"/>
        <v>-2785.2356677882826</v>
      </c>
      <c r="V68" s="107">
        <f>P68/D68</f>
        <v>-141.74604467721869</v>
      </c>
      <c r="W68" s="125">
        <f t="shared" si="22"/>
        <v>-146.92658127691817</v>
      </c>
      <c r="X68" s="126">
        <f t="shared" si="22"/>
        <v>-154.04250841717078</v>
      </c>
      <c r="Y68" s="107">
        <f t="shared" si="22"/>
        <v>-11.214941788895771</v>
      </c>
      <c r="Z68" s="125">
        <f t="shared" si="22"/>
        <v>-113.61851534671328</v>
      </c>
      <c r="AA68" s="126">
        <f t="shared" si="22"/>
        <v>-126.60162126310375</v>
      </c>
      <c r="AB68" s="220" t="s">
        <v>113</v>
      </c>
    </row>
    <row r="69" spans="1:28" ht="68.25" customHeight="1" thickBot="1" x14ac:dyDescent="0.25">
      <c r="A69" s="225" t="s">
        <v>114</v>
      </c>
      <c r="B69" s="226" t="s">
        <v>115</v>
      </c>
      <c r="C69" s="227" t="s">
        <v>39</v>
      </c>
      <c r="D69" s="228">
        <f t="shared" ref="D69:I69" si="25">D68+D67</f>
        <v>6249955.9000000004</v>
      </c>
      <c r="E69" s="229">
        <f t="shared" si="25"/>
        <v>4386140.8499999996</v>
      </c>
      <c r="F69" s="230">
        <f t="shared" si="25"/>
        <v>783459.95</v>
      </c>
      <c r="G69" s="228">
        <f t="shared" si="25"/>
        <v>277561.15000000002</v>
      </c>
      <c r="H69" s="229">
        <f t="shared" si="25"/>
        <v>759396.95</v>
      </c>
      <c r="I69" s="230">
        <f t="shared" si="25"/>
        <v>43397</v>
      </c>
      <c r="J69" s="231">
        <f>SUM(K69:O69)</f>
        <v>5508768.9292524457</v>
      </c>
      <c r="K69" s="229">
        <f>'[1]г.Павлодар продолж. 2015г.'!$AA$392+'[1]г.Павлодар продолж. 2015г.'!$AA$422</f>
        <v>4110631.526107844</v>
      </c>
      <c r="L69" s="230">
        <f>'[1]г.Павлодар продолж. 2015г.'!$AA$407+'[1]г.Павлодар продолж. 2015г.'!$AA$458</f>
        <v>694070.18086460151</v>
      </c>
      <c r="M69" s="232">
        <f>'[1]г.Павлодар продолж. 2015г.'!$AA$248</f>
        <v>12005.453880000001</v>
      </c>
      <c r="N69" s="229">
        <f>'[1]г.Павлодар продолж. 2015г.'!$AA$365+'[1]г.Павлодар продолж. 2015г.'!$AA$371</f>
        <v>665892.39971999987</v>
      </c>
      <c r="O69" s="230">
        <f>'[1]г.Павлодар продолж. 2015г.'!$AA$368+'[1]г.Павлодар продолж. 2015г.'!$AA$374</f>
        <v>26169.368679999996</v>
      </c>
      <c r="P69" s="230">
        <f t="shared" si="21"/>
        <v>-741186.97074755467</v>
      </c>
      <c r="Q69" s="229">
        <f t="shared" si="21"/>
        <v>-275509.32389215566</v>
      </c>
      <c r="R69" s="233">
        <f t="shared" si="21"/>
        <v>-89389.769135398441</v>
      </c>
      <c r="S69" s="232">
        <f t="shared" si="21"/>
        <v>-265555.69612000004</v>
      </c>
      <c r="T69" s="229">
        <f t="shared" si="21"/>
        <v>-93504.550280000083</v>
      </c>
      <c r="U69" s="233">
        <f t="shared" si="21"/>
        <v>-17227.631320000004</v>
      </c>
      <c r="V69" s="234">
        <f t="shared" si="22"/>
        <v>-0.11859075209595553</v>
      </c>
      <c r="W69" s="235">
        <f t="shared" si="22"/>
        <v>-6.2813606154976914E-2</v>
      </c>
      <c r="X69" s="236">
        <f t="shared" si="22"/>
        <v>-0.11409615658770872</v>
      </c>
      <c r="Y69" s="234">
        <f t="shared" si="22"/>
        <v>-0.95674663446235186</v>
      </c>
      <c r="Z69" s="235">
        <f t="shared" si="22"/>
        <v>-0.12313000503886681</v>
      </c>
      <c r="AA69" s="236">
        <f t="shared" si="22"/>
        <v>-0.39697747125377342</v>
      </c>
      <c r="AB69" s="123"/>
    </row>
    <row r="70" spans="1:28" ht="21.75" customHeight="1" thickBot="1" x14ac:dyDescent="0.25">
      <c r="A70" s="237" t="s">
        <v>116</v>
      </c>
      <c r="B70" s="238" t="s">
        <v>117</v>
      </c>
      <c r="C70" s="239" t="s">
        <v>39</v>
      </c>
      <c r="D70" s="240">
        <f t="shared" ref="D70:L70" si="26">D66+D68</f>
        <v>129061.9</v>
      </c>
      <c r="E70" s="241">
        <f t="shared" si="26"/>
        <v>94591.85</v>
      </c>
      <c r="F70" s="242">
        <f>F66+F68</f>
        <v>16693.95</v>
      </c>
      <c r="G70" s="240">
        <f t="shared" si="26"/>
        <v>3090.15</v>
      </c>
      <c r="H70" s="243">
        <f t="shared" si="26"/>
        <v>12668.95</v>
      </c>
      <c r="I70" s="242">
        <f t="shared" si="26"/>
        <v>2017</v>
      </c>
      <c r="J70" s="231">
        <f>J66+J68</f>
        <v>-121521.73229919726</v>
      </c>
      <c r="K70" s="243">
        <f>K66+K68</f>
        <v>-91992.05515899547</v>
      </c>
      <c r="L70" s="242">
        <f t="shared" si="26"/>
        <v>-17060.938154121486</v>
      </c>
      <c r="M70" s="244">
        <f>M66+M68</f>
        <v>-133.97007599641032</v>
      </c>
      <c r="N70" s="245">
        <f>N66+N68</f>
        <v>-11126.764335151647</v>
      </c>
      <c r="O70" s="246">
        <f>O66+O68</f>
        <v>-1208.0045749322708</v>
      </c>
      <c r="P70" s="244">
        <f t="shared" si="21"/>
        <v>-250583.63229919726</v>
      </c>
      <c r="Q70" s="243">
        <f t="shared" si="21"/>
        <v>-186583.90515899548</v>
      </c>
      <c r="R70" s="247">
        <f t="shared" si="21"/>
        <v>-33754.888154121487</v>
      </c>
      <c r="S70" s="244">
        <f t="shared" si="21"/>
        <v>-3224.1200759964104</v>
      </c>
      <c r="T70" s="241">
        <f t="shared" si="21"/>
        <v>-23795.71433515165</v>
      </c>
      <c r="U70" s="248">
        <f t="shared" si="21"/>
        <v>-3225.0045749322708</v>
      </c>
      <c r="V70" s="249">
        <f t="shared" si="22"/>
        <v>-1.941577121514539</v>
      </c>
      <c r="W70" s="250">
        <f t="shared" si="22"/>
        <v>-1.9725156570993745</v>
      </c>
      <c r="X70" s="251">
        <f t="shared" si="22"/>
        <v>-2.0219833025809639</v>
      </c>
      <c r="Y70" s="252">
        <f t="shared" si="22"/>
        <v>-1.0433539070907272</v>
      </c>
      <c r="Z70" s="253">
        <f t="shared" si="22"/>
        <v>-1.8782704434978155</v>
      </c>
      <c r="AA70" s="254">
        <f t="shared" si="22"/>
        <v>-1.5989115393813935</v>
      </c>
      <c r="AB70" s="255"/>
    </row>
    <row r="71" spans="1:28" ht="59.25" customHeight="1" thickBot="1" x14ac:dyDescent="0.25">
      <c r="A71" s="256" t="s">
        <v>118</v>
      </c>
      <c r="B71" s="257" t="s">
        <v>119</v>
      </c>
      <c r="C71" s="258" t="s">
        <v>120</v>
      </c>
      <c r="D71" s="259">
        <f>SUM(E71:I71)</f>
        <v>2669.0410000000006</v>
      </c>
      <c r="E71" s="260">
        <v>1956.19</v>
      </c>
      <c r="F71" s="261">
        <v>345.233</v>
      </c>
      <c r="G71" s="259">
        <v>63.9</v>
      </c>
      <c r="H71" s="260">
        <v>261.99599999999998</v>
      </c>
      <c r="I71" s="261">
        <v>41.722000000000001</v>
      </c>
      <c r="J71" s="262">
        <f>K71+L71+M71+N71+O71</f>
        <v>2565.2255280600002</v>
      </c>
      <c r="K71" s="260">
        <f>'[1]г.Павлодар продолж. 2015г.'!$AA$390+'[1]г.Павлодар продолж. 2015г.'!$AA$420</f>
        <v>1941.8779160550002</v>
      </c>
      <c r="L71" s="261">
        <f>'[1]г.Павлодар продолж. 2015г.'!$AA$405+'[1]г.Павлодар продолж. 2015г.'!$AA$456</f>
        <v>360.14261200500005</v>
      </c>
      <c r="M71" s="263">
        <f>'[1]г.Павлодар продолж. 2015г.'!$AA$246</f>
        <v>2.8279999999999998</v>
      </c>
      <c r="N71" s="264">
        <f>'[1]г.Павлодар продолж. 2015г.'!$AA$363+'[1]г.Павлодар продолж. 2015г.'!$AA$369</f>
        <v>234.87700000000001</v>
      </c>
      <c r="O71" s="265">
        <f>'[1]г.Павлодар продолж. 2015г.'!$AA$366+'[1]г.Павлодар продолж. 2015г.'!$AA$372</f>
        <v>25.5</v>
      </c>
      <c r="P71" s="263">
        <f t="shared" ref="P71:U73" si="27">J71-D71</f>
        <v>-103.81547194000041</v>
      </c>
      <c r="Q71" s="260">
        <f t="shared" si="27"/>
        <v>-14.312083944999813</v>
      </c>
      <c r="R71" s="265">
        <f t="shared" si="27"/>
        <v>14.909612005000042</v>
      </c>
      <c r="S71" s="263">
        <f t="shared" si="27"/>
        <v>-61.071999999999996</v>
      </c>
      <c r="T71" s="260">
        <f t="shared" si="27"/>
        <v>-27.118999999999971</v>
      </c>
      <c r="U71" s="265">
        <f t="shared" si="27"/>
        <v>-16.222000000000001</v>
      </c>
      <c r="V71" s="266">
        <f t="shared" si="22"/>
        <v>-3.8896169800314191E-2</v>
      </c>
      <c r="W71" s="267">
        <f t="shared" si="22"/>
        <v>-7.3163056477130606E-3</v>
      </c>
      <c r="X71" s="268">
        <f t="shared" si="22"/>
        <v>4.3187099741334237E-2</v>
      </c>
      <c r="Y71" s="266">
        <f t="shared" si="22"/>
        <v>-0.95574334898278557</v>
      </c>
      <c r="Z71" s="267">
        <f t="shared" si="22"/>
        <v>-0.10350921388112785</v>
      </c>
      <c r="AA71" s="268">
        <f t="shared" si="22"/>
        <v>-0.38881165811801927</v>
      </c>
      <c r="AB71" s="269" t="s">
        <v>121</v>
      </c>
    </row>
    <row r="72" spans="1:28" ht="38.25" thickBot="1" x14ac:dyDescent="0.25">
      <c r="A72" s="256" t="s">
        <v>122</v>
      </c>
      <c r="B72" s="257" t="s">
        <v>123</v>
      </c>
      <c r="C72" s="258" t="s">
        <v>124</v>
      </c>
      <c r="D72" s="270">
        <f>D70/D71</f>
        <v>48.355158275950039</v>
      </c>
      <c r="E72" s="271">
        <f>E69/E71</f>
        <v>2242.1854983411631</v>
      </c>
      <c r="F72" s="272">
        <f>F69/F71</f>
        <v>2269.3657616739997</v>
      </c>
      <c r="G72" s="273">
        <f>G69/G71</f>
        <v>4343.6799687010962</v>
      </c>
      <c r="H72" s="271">
        <f>H69/H71</f>
        <v>2898.5058932197439</v>
      </c>
      <c r="I72" s="272">
        <f>I69/I71-0.01</f>
        <v>1040.1366852020517</v>
      </c>
      <c r="J72" s="274"/>
      <c r="K72" s="271">
        <f>K69/K71</f>
        <v>2116.8331397777829</v>
      </c>
      <c r="L72" s="272">
        <f>L69/L71</f>
        <v>1927.2092713509985</v>
      </c>
      <c r="M72" s="275">
        <f>M69/M71</f>
        <v>4245.2100000000009</v>
      </c>
      <c r="N72" s="276">
        <f>N69/N71</f>
        <v>2835.0685666114596</v>
      </c>
      <c r="O72" s="272">
        <f>O69/O71</f>
        <v>1026.2497521568625</v>
      </c>
      <c r="P72" s="275"/>
      <c r="Q72" s="271">
        <f>K72-E72</f>
        <v>-125.35235856338022</v>
      </c>
      <c r="R72" s="277">
        <f>L72-F72</f>
        <v>-342.15649032300121</v>
      </c>
      <c r="S72" s="275">
        <f t="shared" si="27"/>
        <v>-98.46996870109524</v>
      </c>
      <c r="T72" s="271">
        <f t="shared" si="27"/>
        <v>-63.437326608284366</v>
      </c>
      <c r="U72" s="277">
        <f t="shared" si="27"/>
        <v>-13.886933045189153</v>
      </c>
      <c r="V72" s="266"/>
      <c r="W72" s="278">
        <f>Q72/E72</f>
        <v>-5.5906328292694651E-2</v>
      </c>
      <c r="X72" s="268">
        <f>R72/F72</f>
        <v>-0.15077185709835031</v>
      </c>
      <c r="Y72" s="266">
        <f>S72/G72</f>
        <v>-2.266971080066495E-2</v>
      </c>
      <c r="Z72" s="267">
        <f>T72/H72</f>
        <v>-2.1886216190444365E-2</v>
      </c>
      <c r="AA72" s="268">
        <f>U72/I72</f>
        <v>-1.3351065530864866E-2</v>
      </c>
      <c r="AB72" s="255"/>
    </row>
    <row r="73" spans="1:28" s="292" customFormat="1" ht="16.5" hidden="1" thickBot="1" x14ac:dyDescent="0.25">
      <c r="A73" s="279"/>
      <c r="B73" s="280" t="s">
        <v>125</v>
      </c>
      <c r="C73" s="281"/>
      <c r="D73" s="282">
        <f>E73+F73+G73+H73+I73</f>
        <v>99.999999999999972</v>
      </c>
      <c r="E73" s="283">
        <f>E71/D71*100</f>
        <v>73.291867753249178</v>
      </c>
      <c r="F73" s="284">
        <f>F71/D71*100</f>
        <v>12.934720748013984</v>
      </c>
      <c r="G73" s="285">
        <f>G71/D71*100</f>
        <v>2.3941183368857946</v>
      </c>
      <c r="H73" s="286">
        <f>H71/D71*100</f>
        <v>9.8161099810755967</v>
      </c>
      <c r="I73" s="284">
        <f>I71/D71*100</f>
        <v>1.5631831807754168</v>
      </c>
      <c r="J73" s="287">
        <f>SUM(K73:O73)</f>
        <v>100</v>
      </c>
      <c r="K73" s="288">
        <f>K71/J71*100</f>
        <v>75.700085423817754</v>
      </c>
      <c r="L73" s="284">
        <f>L71/J71*100</f>
        <v>14.03941322373182</v>
      </c>
      <c r="M73" s="285">
        <f>M71/J71*100</f>
        <v>0.11024371810843189</v>
      </c>
      <c r="N73" s="286">
        <f>N71/J71*100</f>
        <v>9.1561929908607347</v>
      </c>
      <c r="O73" s="284">
        <f>O71/J71*100</f>
        <v>0.99406464348126344</v>
      </c>
      <c r="P73" s="289"/>
      <c r="Q73" s="290"/>
      <c r="R73" s="284"/>
      <c r="S73" s="290"/>
      <c r="T73" s="285"/>
      <c r="U73" s="284"/>
      <c r="V73" s="285"/>
      <c r="W73" s="286"/>
      <c r="X73" s="285"/>
      <c r="Y73" s="290"/>
      <c r="Z73" s="285"/>
      <c r="AA73" s="284"/>
      <c r="AB73" s="291"/>
    </row>
    <row r="74" spans="1:28" ht="48" customHeight="1" thickBot="1" x14ac:dyDescent="0.35">
      <c r="A74" s="293" t="s">
        <v>126</v>
      </c>
      <c r="B74" s="294" t="s">
        <v>127</v>
      </c>
      <c r="C74" s="295" t="s">
        <v>120</v>
      </c>
      <c r="D74" s="296">
        <f>SUM(E74:F74)</f>
        <v>2301.4230000000002</v>
      </c>
      <c r="E74" s="297">
        <f>E76+E77</f>
        <v>1956.19</v>
      </c>
      <c r="F74" s="298">
        <f>F76+F77</f>
        <v>345.233</v>
      </c>
      <c r="G74" s="299"/>
      <c r="H74" s="300"/>
      <c r="I74" s="299"/>
      <c r="J74" s="301">
        <f>J76+J77</f>
        <v>2302.0205280600003</v>
      </c>
      <c r="K74" s="297">
        <f>K76+K77</f>
        <v>1941.8779160550002</v>
      </c>
      <c r="L74" s="302">
        <f>L76+L77</f>
        <v>360.14261200500005</v>
      </c>
      <c r="M74" s="303"/>
      <c r="N74" s="304"/>
      <c r="O74" s="305"/>
      <c r="P74" s="296">
        <f>J74-D74</f>
        <v>0.59752806000005876</v>
      </c>
      <c r="Q74" s="297">
        <f>K74-E74</f>
        <v>-14.312083944999813</v>
      </c>
      <c r="R74" s="298">
        <f>L74-F74</f>
        <v>14.909612005000042</v>
      </c>
      <c r="S74" s="296"/>
      <c r="T74" s="297"/>
      <c r="U74" s="298"/>
      <c r="V74" s="249">
        <f>P74/D74</f>
        <v>2.5963417416096854E-4</v>
      </c>
      <c r="W74" s="250">
        <f>Q74/E74</f>
        <v>-7.3163056477130606E-3</v>
      </c>
      <c r="X74" s="251">
        <f>R74/F74</f>
        <v>4.3187099741334237E-2</v>
      </c>
      <c r="Y74" s="249"/>
      <c r="Z74" s="250"/>
      <c r="AA74" s="251"/>
      <c r="AB74" s="281"/>
    </row>
    <row r="75" spans="1:28" ht="18.75" x14ac:dyDescent="0.3">
      <c r="A75" s="306"/>
      <c r="B75" s="307" t="s">
        <v>37</v>
      </c>
      <c r="C75" s="308"/>
      <c r="D75" s="309"/>
      <c r="E75" s="310"/>
      <c r="F75" s="311"/>
      <c r="G75" s="312"/>
      <c r="H75" s="313"/>
      <c r="I75" s="312"/>
      <c r="J75" s="314"/>
      <c r="K75" s="315"/>
      <c r="L75" s="316"/>
      <c r="M75" s="317"/>
      <c r="N75" s="318"/>
      <c r="O75" s="319"/>
      <c r="P75" s="320"/>
      <c r="Q75" s="321"/>
      <c r="R75" s="322"/>
      <c r="S75" s="320"/>
      <c r="T75" s="321"/>
      <c r="U75" s="322"/>
      <c r="V75" s="93"/>
      <c r="W75" s="323"/>
      <c r="X75" s="324"/>
      <c r="Y75" s="93"/>
      <c r="Z75" s="323"/>
      <c r="AA75" s="324"/>
      <c r="AB75" s="325"/>
    </row>
    <row r="76" spans="1:28" ht="32.25" x14ac:dyDescent="0.3">
      <c r="A76" s="306"/>
      <c r="B76" s="326" t="s">
        <v>128</v>
      </c>
      <c r="C76" s="114" t="s">
        <v>39</v>
      </c>
      <c r="D76" s="327">
        <f>SUM(E76:F76)</f>
        <v>1342.9029999999998</v>
      </c>
      <c r="E76" s="328">
        <v>1039.0429999999999</v>
      </c>
      <c r="F76" s="329">
        <v>303.86</v>
      </c>
      <c r="G76" s="330"/>
      <c r="H76" s="331"/>
      <c r="I76" s="330"/>
      <c r="J76" s="332">
        <f>K76+L76</f>
        <v>1432.4681010000002</v>
      </c>
      <c r="K76" s="328">
        <f>'[1]г.Павлодар продолж. 2015г.'!$AA$390</f>
        <v>1110.0405170000001</v>
      </c>
      <c r="L76" s="333">
        <f>'[1]г.Павлодар продолж. 2015г.'!$AA$405</f>
        <v>322.42758400000002</v>
      </c>
      <c r="M76" s="334"/>
      <c r="N76" s="335"/>
      <c r="O76" s="336"/>
      <c r="P76" s="327">
        <f t="shared" ref="P76:U77" si="28">J76-D76</f>
        <v>89.565101000000368</v>
      </c>
      <c r="Q76" s="328">
        <f t="shared" si="28"/>
        <v>70.997517000000244</v>
      </c>
      <c r="R76" s="329">
        <f t="shared" si="28"/>
        <v>18.567584000000011</v>
      </c>
      <c r="S76" s="327">
        <f t="shared" si="28"/>
        <v>0</v>
      </c>
      <c r="T76" s="328">
        <f t="shared" si="28"/>
        <v>0</v>
      </c>
      <c r="U76" s="329">
        <f t="shared" si="28"/>
        <v>0</v>
      </c>
      <c r="V76" s="337">
        <f>P76/D76</f>
        <v>6.6695138070285334E-2</v>
      </c>
      <c r="W76" s="338">
        <f t="shared" ref="V76:X77" si="29">Q76/E76</f>
        <v>6.8329719751733325E-2</v>
      </c>
      <c r="X76" s="339">
        <f t="shared" si="29"/>
        <v>6.1105719739353685E-2</v>
      </c>
      <c r="Y76" s="110"/>
      <c r="Z76" s="108"/>
      <c r="AA76" s="109"/>
      <c r="AB76" s="340" t="s">
        <v>129</v>
      </c>
    </row>
    <row r="77" spans="1:28" ht="54.75" customHeight="1" thickBot="1" x14ac:dyDescent="0.35">
      <c r="A77" s="341"/>
      <c r="B77" s="342" t="s">
        <v>130</v>
      </c>
      <c r="C77" s="343" t="s">
        <v>39</v>
      </c>
      <c r="D77" s="327">
        <f>SUM(E77:F77)</f>
        <v>958.5200000000001</v>
      </c>
      <c r="E77" s="344">
        <v>917.14700000000005</v>
      </c>
      <c r="F77" s="345">
        <v>41.372999999999998</v>
      </c>
      <c r="G77" s="346"/>
      <c r="H77" s="347"/>
      <c r="I77" s="346"/>
      <c r="J77" s="348">
        <f>K77+L77</f>
        <v>869.55242706000001</v>
      </c>
      <c r="K77" s="344">
        <f>'[1]г.Павлодар продолж. 2015г.'!$AA$420</f>
        <v>831.83739905499999</v>
      </c>
      <c r="L77" s="349">
        <f>'[1]г.Павлодар продолж. 2015г.'!$AA$456</f>
        <v>37.715028004999994</v>
      </c>
      <c r="M77" s="350"/>
      <c r="N77" s="351"/>
      <c r="O77" s="352"/>
      <c r="P77" s="353">
        <f t="shared" si="28"/>
        <v>-88.967572940000082</v>
      </c>
      <c r="Q77" s="354">
        <f t="shared" si="28"/>
        <v>-85.309600945000057</v>
      </c>
      <c r="R77" s="355">
        <f t="shared" si="28"/>
        <v>-3.657971995000004</v>
      </c>
      <c r="S77" s="353">
        <f t="shared" si="28"/>
        <v>0</v>
      </c>
      <c r="T77" s="354">
        <f t="shared" si="28"/>
        <v>0</v>
      </c>
      <c r="U77" s="355">
        <f t="shared" si="28"/>
        <v>0</v>
      </c>
      <c r="V77" s="356">
        <f t="shared" si="29"/>
        <v>-9.2817649021408086E-2</v>
      </c>
      <c r="W77" s="357">
        <f t="shared" si="29"/>
        <v>-9.3016278682697601E-2</v>
      </c>
      <c r="X77" s="358">
        <f t="shared" si="29"/>
        <v>-8.8414473086312437E-2</v>
      </c>
      <c r="Y77" s="356"/>
      <c r="Z77" s="357"/>
      <c r="AA77" s="358"/>
      <c r="AB77" s="359" t="s">
        <v>131</v>
      </c>
    </row>
    <row r="78" spans="1:28" s="372" customFormat="1" ht="24.75" customHeight="1" x14ac:dyDescent="0.3">
      <c r="A78" s="360" t="s">
        <v>132</v>
      </c>
      <c r="B78" s="361" t="s">
        <v>123</v>
      </c>
      <c r="C78" s="362" t="s">
        <v>124</v>
      </c>
      <c r="D78" s="363"/>
      <c r="E78" s="364"/>
      <c r="F78" s="365"/>
      <c r="G78" s="366"/>
      <c r="H78" s="367"/>
      <c r="I78" s="368"/>
      <c r="J78" s="369"/>
      <c r="K78" s="364"/>
      <c r="L78" s="365"/>
      <c r="M78" s="366"/>
      <c r="N78" s="364"/>
      <c r="O78" s="370"/>
      <c r="P78" s="320"/>
      <c r="Q78" s="321"/>
      <c r="R78" s="322"/>
      <c r="S78" s="366"/>
      <c r="T78" s="364"/>
      <c r="U78" s="365"/>
      <c r="V78" s="93"/>
      <c r="W78" s="323"/>
      <c r="X78" s="324"/>
      <c r="Y78" s="93"/>
      <c r="Z78" s="323"/>
      <c r="AA78" s="324"/>
      <c r="AB78" s="371"/>
    </row>
    <row r="79" spans="1:28" s="372" customFormat="1" ht="56.25" x14ac:dyDescent="0.3">
      <c r="A79" s="373"/>
      <c r="B79" s="374" t="s">
        <v>133</v>
      </c>
      <c r="C79" s="375"/>
      <c r="D79" s="376"/>
      <c r="E79" s="377">
        <v>936.79</v>
      </c>
      <c r="F79" s="378">
        <v>948.15</v>
      </c>
      <c r="G79" s="379"/>
      <c r="H79" s="380"/>
      <c r="I79" s="381"/>
      <c r="J79" s="382"/>
      <c r="K79" s="383">
        <f t="shared" ref="K79:L81" si="30">E79</f>
        <v>936.79</v>
      </c>
      <c r="L79" s="384">
        <f t="shared" si="30"/>
        <v>948.15</v>
      </c>
      <c r="M79" s="385"/>
      <c r="N79" s="386"/>
      <c r="O79" s="387"/>
      <c r="P79" s="388"/>
      <c r="Q79" s="335">
        <f t="shared" ref="Q79:R84" si="31">K79-E79</f>
        <v>0</v>
      </c>
      <c r="R79" s="389">
        <f t="shared" si="31"/>
        <v>0</v>
      </c>
      <c r="S79" s="327"/>
      <c r="T79" s="328"/>
      <c r="U79" s="329"/>
      <c r="V79" s="390"/>
      <c r="W79" s="108">
        <f t="shared" ref="W79:X84" si="32">Q79/E79</f>
        <v>0</v>
      </c>
      <c r="X79" s="109">
        <f t="shared" si="32"/>
        <v>0</v>
      </c>
      <c r="Y79" s="391"/>
      <c r="Z79" s="125"/>
      <c r="AA79" s="392"/>
      <c r="AB79" s="393"/>
    </row>
    <row r="80" spans="1:28" s="372" customFormat="1" ht="56.25" x14ac:dyDescent="0.3">
      <c r="A80" s="373"/>
      <c r="B80" s="394" t="s">
        <v>134</v>
      </c>
      <c r="C80" s="375"/>
      <c r="D80" s="376"/>
      <c r="E80" s="377">
        <v>1917.55</v>
      </c>
      <c r="F80" s="378">
        <v>1899.77</v>
      </c>
      <c r="G80" s="379"/>
      <c r="H80" s="380"/>
      <c r="I80" s="381"/>
      <c r="J80" s="382"/>
      <c r="K80" s="383">
        <f t="shared" si="30"/>
        <v>1917.55</v>
      </c>
      <c r="L80" s="384">
        <f t="shared" si="30"/>
        <v>1899.77</v>
      </c>
      <c r="M80" s="385"/>
      <c r="N80" s="386"/>
      <c r="O80" s="387"/>
      <c r="P80" s="388"/>
      <c r="Q80" s="335">
        <f t="shared" si="31"/>
        <v>0</v>
      </c>
      <c r="R80" s="389">
        <f t="shared" si="31"/>
        <v>0</v>
      </c>
      <c r="S80" s="327"/>
      <c r="T80" s="328"/>
      <c r="U80" s="329"/>
      <c r="V80" s="390"/>
      <c r="W80" s="108">
        <f t="shared" si="32"/>
        <v>0</v>
      </c>
      <c r="X80" s="109">
        <f t="shared" si="32"/>
        <v>0</v>
      </c>
      <c r="Y80" s="391"/>
      <c r="Z80" s="125"/>
      <c r="AA80" s="392"/>
      <c r="AB80" s="393"/>
    </row>
    <row r="81" spans="1:29" s="372" customFormat="1" ht="93.75" x14ac:dyDescent="0.3">
      <c r="A81" s="373"/>
      <c r="B81" s="394" t="s">
        <v>135</v>
      </c>
      <c r="C81" s="375"/>
      <c r="D81" s="376"/>
      <c r="E81" s="377">
        <v>1873.57</v>
      </c>
      <c r="F81" s="378">
        <v>1896.29</v>
      </c>
      <c r="G81" s="379"/>
      <c r="H81" s="380"/>
      <c r="I81" s="381"/>
      <c r="J81" s="382"/>
      <c r="K81" s="383">
        <f t="shared" si="30"/>
        <v>1873.57</v>
      </c>
      <c r="L81" s="384">
        <f t="shared" si="30"/>
        <v>1896.29</v>
      </c>
      <c r="M81" s="385"/>
      <c r="N81" s="386"/>
      <c r="O81" s="387"/>
      <c r="P81" s="388"/>
      <c r="Q81" s="335">
        <f t="shared" si="31"/>
        <v>0</v>
      </c>
      <c r="R81" s="389">
        <f t="shared" si="31"/>
        <v>0</v>
      </c>
      <c r="S81" s="327"/>
      <c r="T81" s="328"/>
      <c r="U81" s="329"/>
      <c r="V81" s="390"/>
      <c r="W81" s="108">
        <f t="shared" si="32"/>
        <v>0</v>
      </c>
      <c r="X81" s="109">
        <f t="shared" si="32"/>
        <v>0</v>
      </c>
      <c r="Y81" s="391"/>
      <c r="Z81" s="125"/>
      <c r="AA81" s="392"/>
      <c r="AB81" s="171"/>
    </row>
    <row r="82" spans="1:29" s="372" customFormat="1" ht="37.5" x14ac:dyDescent="0.3">
      <c r="A82" s="373"/>
      <c r="B82" s="394" t="s">
        <v>136</v>
      </c>
      <c r="C82" s="375"/>
      <c r="D82" s="376"/>
      <c r="E82" s="377">
        <v>2413.88</v>
      </c>
      <c r="F82" s="378">
        <v>1949.21</v>
      </c>
      <c r="G82" s="379"/>
      <c r="H82" s="380"/>
      <c r="I82" s="381"/>
      <c r="J82" s="382"/>
      <c r="K82" s="383">
        <v>2369.27</v>
      </c>
      <c r="L82" s="384">
        <v>1910.77</v>
      </c>
      <c r="M82" s="385"/>
      <c r="N82" s="386"/>
      <c r="O82" s="387"/>
      <c r="P82" s="388"/>
      <c r="Q82" s="335">
        <f t="shared" si="31"/>
        <v>-44.610000000000127</v>
      </c>
      <c r="R82" s="389">
        <f t="shared" si="31"/>
        <v>-38.440000000000055</v>
      </c>
      <c r="S82" s="327"/>
      <c r="T82" s="328"/>
      <c r="U82" s="329"/>
      <c r="V82" s="390"/>
      <c r="W82" s="108">
        <f t="shared" si="32"/>
        <v>-1.8480620411950935E-2</v>
      </c>
      <c r="X82" s="109">
        <f t="shared" si="32"/>
        <v>-1.9720809969167023E-2</v>
      </c>
      <c r="Y82" s="395"/>
      <c r="Z82" s="125"/>
      <c r="AA82" s="392"/>
      <c r="AB82" s="393" t="s">
        <v>137</v>
      </c>
    </row>
    <row r="83" spans="1:29" s="372" customFormat="1" ht="37.5" x14ac:dyDescent="0.3">
      <c r="A83" s="373"/>
      <c r="B83" s="394" t="s">
        <v>138</v>
      </c>
      <c r="C83" s="375"/>
      <c r="D83" s="376"/>
      <c r="E83" s="377">
        <v>3603.16</v>
      </c>
      <c r="F83" s="378">
        <v>3600.27</v>
      </c>
      <c r="G83" s="379"/>
      <c r="H83" s="380"/>
      <c r="I83" s="381"/>
      <c r="J83" s="382"/>
      <c r="K83" s="383">
        <v>3536.16</v>
      </c>
      <c r="L83" s="384">
        <v>3534.17</v>
      </c>
      <c r="M83" s="385"/>
      <c r="N83" s="386"/>
      <c r="O83" s="387"/>
      <c r="P83" s="388"/>
      <c r="Q83" s="335">
        <f t="shared" si="31"/>
        <v>-67</v>
      </c>
      <c r="R83" s="389">
        <f t="shared" si="31"/>
        <v>-66.099999999999909</v>
      </c>
      <c r="S83" s="396"/>
      <c r="T83" s="328"/>
      <c r="U83" s="329"/>
      <c r="V83" s="390"/>
      <c r="W83" s="108">
        <f t="shared" si="32"/>
        <v>-1.8594789018528183E-2</v>
      </c>
      <c r="X83" s="109">
        <f t="shared" si="32"/>
        <v>-1.8359734131051256E-2</v>
      </c>
      <c r="Y83" s="391"/>
      <c r="Z83" s="125"/>
      <c r="AA83" s="392"/>
      <c r="AB83" s="393"/>
    </row>
    <row r="84" spans="1:29" s="372" customFormat="1" ht="75.75" thickBot="1" x14ac:dyDescent="0.35">
      <c r="A84" s="397"/>
      <c r="B84" s="398" t="s">
        <v>139</v>
      </c>
      <c r="C84" s="399"/>
      <c r="D84" s="400"/>
      <c r="E84" s="351">
        <v>2761.08</v>
      </c>
      <c r="F84" s="401">
        <v>2764.22</v>
      </c>
      <c r="G84" s="402"/>
      <c r="H84" s="403"/>
      <c r="I84" s="404"/>
      <c r="J84" s="405"/>
      <c r="K84" s="406">
        <v>2726.41</v>
      </c>
      <c r="L84" s="407">
        <v>2710.59</v>
      </c>
      <c r="M84" s="408"/>
      <c r="N84" s="409"/>
      <c r="O84" s="410"/>
      <c r="P84" s="296"/>
      <c r="Q84" s="351">
        <f t="shared" si="31"/>
        <v>-34.670000000000073</v>
      </c>
      <c r="R84" s="401">
        <f t="shared" si="31"/>
        <v>-53.629999999999654</v>
      </c>
      <c r="S84" s="353"/>
      <c r="T84" s="354"/>
      <c r="U84" s="355"/>
      <c r="V84" s="356"/>
      <c r="W84" s="144">
        <f t="shared" si="32"/>
        <v>-1.2556680719138914E-2</v>
      </c>
      <c r="X84" s="145">
        <f t="shared" si="32"/>
        <v>-1.940149481589731E-2</v>
      </c>
      <c r="Y84" s="249"/>
      <c r="Z84" s="250"/>
      <c r="AA84" s="251"/>
      <c r="AB84" s="411"/>
      <c r="AC84" s="412"/>
    </row>
    <row r="85" spans="1:29" s="372" customFormat="1" ht="19.5" thickBot="1" x14ac:dyDescent="0.35">
      <c r="A85" s="413"/>
      <c r="B85" s="414" t="s">
        <v>140</v>
      </c>
      <c r="C85" s="415"/>
      <c r="D85" s="416"/>
      <c r="E85" s="417"/>
      <c r="F85" s="417"/>
      <c r="G85" s="417"/>
      <c r="H85" s="417"/>
      <c r="I85" s="417"/>
      <c r="J85" s="418"/>
      <c r="K85" s="419"/>
      <c r="L85" s="420"/>
      <c r="M85" s="421"/>
      <c r="N85" s="422"/>
      <c r="O85" s="423"/>
      <c r="P85" s="424"/>
      <c r="Q85" s="425"/>
      <c r="R85" s="425"/>
      <c r="S85" s="425"/>
      <c r="T85" s="425"/>
      <c r="U85" s="426"/>
      <c r="V85" s="427"/>
      <c r="W85" s="428"/>
      <c r="X85" s="428"/>
      <c r="Y85" s="266"/>
      <c r="Z85" s="266"/>
      <c r="AA85" s="266"/>
      <c r="AB85" s="69"/>
      <c r="AC85" s="412"/>
    </row>
    <row r="86" spans="1:29" s="372" customFormat="1" ht="18.75" x14ac:dyDescent="0.3">
      <c r="A86" s="429"/>
      <c r="B86" s="430" t="s">
        <v>141</v>
      </c>
      <c r="C86" s="431" t="s">
        <v>142</v>
      </c>
      <c r="D86" s="432">
        <v>132</v>
      </c>
      <c r="E86" s="433"/>
      <c r="F86" s="433"/>
      <c r="G86" s="433"/>
      <c r="H86" s="433"/>
      <c r="I86" s="433"/>
      <c r="J86" s="434">
        <v>132</v>
      </c>
      <c r="K86" s="435"/>
      <c r="L86" s="435"/>
      <c r="M86" s="435"/>
      <c r="N86" s="435"/>
      <c r="O86" s="436"/>
      <c r="P86" s="437">
        <f>J86-D86</f>
        <v>0</v>
      </c>
      <c r="Q86" s="438"/>
      <c r="R86" s="438"/>
      <c r="S86" s="438"/>
      <c r="T86" s="438"/>
      <c r="U86" s="438"/>
      <c r="V86" s="439">
        <f>P86/D86</f>
        <v>0</v>
      </c>
      <c r="W86" s="439"/>
      <c r="X86" s="439"/>
      <c r="Y86" s="439"/>
      <c r="Z86" s="439"/>
      <c r="AA86" s="440"/>
      <c r="AB86" s="218"/>
      <c r="AC86" s="412"/>
    </row>
    <row r="87" spans="1:29" s="372" customFormat="1" ht="41.25" customHeight="1" x14ac:dyDescent="0.3">
      <c r="A87" s="441"/>
      <c r="B87" s="442" t="s">
        <v>143</v>
      </c>
      <c r="C87" s="443" t="s">
        <v>144</v>
      </c>
      <c r="D87" s="444">
        <v>49099</v>
      </c>
      <c r="E87" s="445"/>
      <c r="F87" s="445"/>
      <c r="G87" s="445"/>
      <c r="H87" s="445"/>
      <c r="I87" s="445"/>
      <c r="J87" s="446">
        <f>J38/132/12*1000</f>
        <v>67350.860030407755</v>
      </c>
      <c r="K87" s="447"/>
      <c r="L87" s="447"/>
      <c r="M87" s="447"/>
      <c r="N87" s="447"/>
      <c r="O87" s="448"/>
      <c r="P87" s="449">
        <f>J87-D87</f>
        <v>18251.860030407755</v>
      </c>
      <c r="Q87" s="450"/>
      <c r="R87" s="450"/>
      <c r="S87" s="450"/>
      <c r="T87" s="450"/>
      <c r="U87" s="450"/>
      <c r="V87" s="451">
        <f>P87/D87</f>
        <v>0.37173588118714751</v>
      </c>
      <c r="W87" s="451"/>
      <c r="X87" s="451"/>
      <c r="Y87" s="451"/>
      <c r="Z87" s="451"/>
      <c r="AA87" s="452"/>
      <c r="AB87" s="171" t="s">
        <v>145</v>
      </c>
      <c r="AC87" s="412"/>
    </row>
    <row r="88" spans="1:29" s="372" customFormat="1" ht="19.5" thickBot="1" x14ac:dyDescent="0.35">
      <c r="A88" s="453"/>
      <c r="B88" s="454" t="s">
        <v>146</v>
      </c>
      <c r="C88" s="455" t="s">
        <v>147</v>
      </c>
      <c r="D88" s="456">
        <v>48.36</v>
      </c>
      <c r="E88" s="457">
        <v>48.36</v>
      </c>
      <c r="F88" s="457">
        <v>48.36</v>
      </c>
      <c r="G88" s="457">
        <v>48.36</v>
      </c>
      <c r="H88" s="457">
        <v>48.36</v>
      </c>
      <c r="I88" s="458">
        <v>48.36</v>
      </c>
      <c r="J88" s="456">
        <v>48.36</v>
      </c>
      <c r="K88" s="457">
        <v>48.36</v>
      </c>
      <c r="L88" s="457">
        <v>48.36</v>
      </c>
      <c r="M88" s="457">
        <v>48.36</v>
      </c>
      <c r="N88" s="457">
        <v>48.36</v>
      </c>
      <c r="O88" s="459">
        <v>48.36</v>
      </c>
      <c r="P88" s="460">
        <f>J88-D88</f>
        <v>0</v>
      </c>
      <c r="Q88" s="461">
        <f>K88-E88</f>
        <v>0</v>
      </c>
      <c r="R88" s="462">
        <f>L88-F88</f>
        <v>0</v>
      </c>
      <c r="S88" s="461">
        <f>M88-G88</f>
        <v>0</v>
      </c>
      <c r="T88" s="463">
        <f>N88-H88</f>
        <v>0</v>
      </c>
      <c r="U88" s="462">
        <f>O88-I88</f>
        <v>0</v>
      </c>
      <c r="V88" s="464">
        <f>P88/D88</f>
        <v>0</v>
      </c>
      <c r="W88" s="464">
        <f>Q88/E88</f>
        <v>0</v>
      </c>
      <c r="X88" s="464">
        <f>R88/F88</f>
        <v>0</v>
      </c>
      <c r="Y88" s="464">
        <f>S88/G88</f>
        <v>0</v>
      </c>
      <c r="Z88" s="464">
        <f>T88/H88</f>
        <v>0</v>
      </c>
      <c r="AA88" s="465">
        <f>U88/I88</f>
        <v>0</v>
      </c>
      <c r="AB88" s="466"/>
      <c r="AC88" s="412"/>
    </row>
    <row r="89" spans="1:29" s="372" customFormat="1" ht="50.25" customHeight="1" x14ac:dyDescent="0.3">
      <c r="A89" s="467"/>
      <c r="B89" s="467"/>
      <c r="C89" s="468"/>
      <c r="D89" s="467"/>
      <c r="E89" s="467"/>
      <c r="F89" s="467"/>
      <c r="G89" s="468"/>
      <c r="H89" s="467"/>
      <c r="I89" s="468"/>
      <c r="J89" s="469"/>
      <c r="K89" s="469"/>
      <c r="L89" s="469"/>
      <c r="M89" s="469"/>
      <c r="N89" s="469"/>
      <c r="O89" s="469"/>
      <c r="P89" s="467"/>
      <c r="Q89" s="467"/>
      <c r="R89" s="467"/>
      <c r="S89" s="467"/>
      <c r="T89" s="467"/>
      <c r="U89" s="467"/>
      <c r="V89" s="467"/>
      <c r="W89" s="467"/>
      <c r="X89" s="467"/>
      <c r="Y89" s="467"/>
      <c r="Z89" s="467"/>
      <c r="AA89" s="467"/>
      <c r="AB89" s="470"/>
      <c r="AC89" s="412"/>
    </row>
    <row r="90" spans="1:29" ht="23.25" customHeight="1" x14ac:dyDescent="0.3">
      <c r="A90" s="471" t="s">
        <v>148</v>
      </c>
      <c r="B90" s="471"/>
      <c r="C90" s="471"/>
      <c r="D90" s="471"/>
      <c r="E90" s="471"/>
      <c r="F90" s="471"/>
      <c r="G90" s="472"/>
      <c r="H90" s="468"/>
      <c r="I90" s="468"/>
      <c r="J90" s="468"/>
      <c r="K90" s="468"/>
      <c r="L90" s="468"/>
      <c r="M90" s="468"/>
      <c r="N90" s="468"/>
      <c r="O90" s="468"/>
      <c r="P90" s="473" t="s">
        <v>148</v>
      </c>
      <c r="Q90" s="473"/>
      <c r="R90" s="473"/>
      <c r="S90" s="473"/>
      <c r="T90" s="473"/>
      <c r="U90" s="473"/>
      <c r="V90" s="474"/>
      <c r="W90" s="475"/>
      <c r="X90" s="476"/>
      <c r="Y90" s="477"/>
      <c r="Z90" s="478"/>
      <c r="AA90" s="479"/>
      <c r="AB90" s="480"/>
    </row>
    <row r="91" spans="1:29" ht="22.5" x14ac:dyDescent="0.3">
      <c r="A91" s="481" t="s">
        <v>149</v>
      </c>
      <c r="B91" s="481"/>
      <c r="C91" s="481"/>
      <c r="D91" s="482"/>
      <c r="E91" s="482"/>
      <c r="F91" s="482"/>
      <c r="G91" s="483"/>
      <c r="H91" s="484"/>
      <c r="I91" s="484"/>
      <c r="J91" s="484"/>
      <c r="K91" s="484"/>
      <c r="L91" s="484"/>
      <c r="M91" s="484"/>
      <c r="N91" s="484"/>
      <c r="O91" s="484"/>
      <c r="P91" s="485" t="s">
        <v>150</v>
      </c>
      <c r="Q91" s="485"/>
      <c r="R91" s="485"/>
      <c r="S91" s="486"/>
      <c r="T91" s="486"/>
      <c r="U91" s="486"/>
      <c r="V91" s="487"/>
      <c r="W91" s="487"/>
      <c r="X91" s="488"/>
      <c r="Y91" s="489"/>
      <c r="Z91" s="490"/>
      <c r="AA91" s="491"/>
    </row>
    <row r="92" spans="1:29" ht="23.25" x14ac:dyDescent="0.35">
      <c r="A92" s="481" t="s">
        <v>151</v>
      </c>
      <c r="B92" s="481"/>
      <c r="C92" s="482"/>
      <c r="D92" s="482"/>
      <c r="E92" s="482"/>
      <c r="F92" s="482"/>
      <c r="G92" s="492"/>
      <c r="H92" s="484"/>
      <c r="I92" s="484"/>
      <c r="J92" s="484"/>
      <c r="K92" s="484"/>
      <c r="L92" s="484"/>
      <c r="M92" s="484"/>
      <c r="N92" s="484"/>
      <c r="O92" s="484"/>
      <c r="P92" s="485" t="s">
        <v>152</v>
      </c>
      <c r="Q92" s="485"/>
      <c r="R92" s="486"/>
      <c r="S92" s="486"/>
      <c r="T92" s="486"/>
      <c r="U92" s="486"/>
      <c r="V92" s="488"/>
      <c r="W92" s="488"/>
      <c r="X92" s="488"/>
      <c r="Y92" s="489"/>
      <c r="Z92" s="490"/>
      <c r="AA92" s="491"/>
    </row>
    <row r="93" spans="1:29" ht="22.5" x14ac:dyDescent="0.3">
      <c r="A93" s="481" t="s">
        <v>153</v>
      </c>
      <c r="B93" s="481"/>
      <c r="C93" s="481"/>
      <c r="D93" s="482"/>
      <c r="E93" s="482"/>
      <c r="F93" s="482"/>
      <c r="G93" s="483"/>
      <c r="H93" s="484"/>
      <c r="I93" s="484"/>
      <c r="J93" s="484"/>
      <c r="K93" s="484"/>
      <c r="L93" s="484"/>
      <c r="M93" s="484"/>
      <c r="N93" s="484"/>
      <c r="O93" s="484"/>
      <c r="P93" s="485" t="s">
        <v>154</v>
      </c>
      <c r="Q93" s="485"/>
      <c r="R93" s="485"/>
      <c r="S93" s="486"/>
      <c r="T93" s="486"/>
      <c r="U93" s="486"/>
      <c r="V93" s="488"/>
      <c r="W93" s="488"/>
      <c r="X93" s="488"/>
      <c r="Y93" s="489"/>
      <c r="Z93" s="490"/>
      <c r="AA93" s="491"/>
    </row>
    <row r="94" spans="1:29" ht="22.5" x14ac:dyDescent="0.3">
      <c r="A94" s="481" t="s">
        <v>155</v>
      </c>
      <c r="B94" s="481"/>
      <c r="C94" s="481"/>
      <c r="D94" s="482"/>
      <c r="E94" s="482"/>
      <c r="F94" s="482"/>
      <c r="G94" s="483"/>
      <c r="H94" s="484"/>
      <c r="I94" s="484"/>
      <c r="J94" s="484"/>
      <c r="K94" s="484"/>
      <c r="L94" s="484"/>
      <c r="M94" s="484"/>
      <c r="N94" s="484"/>
      <c r="O94" s="484"/>
      <c r="P94" s="485" t="s">
        <v>156</v>
      </c>
      <c r="Q94" s="485"/>
      <c r="R94" s="485"/>
      <c r="S94" s="486"/>
      <c r="T94" s="486"/>
      <c r="U94" s="486"/>
      <c r="V94" s="488"/>
      <c r="W94" s="488"/>
      <c r="X94" s="488"/>
      <c r="Y94" s="489"/>
      <c r="Z94" s="490"/>
      <c r="AA94" s="491"/>
    </row>
    <row r="95" spans="1:29" ht="22.5" x14ac:dyDescent="0.3">
      <c r="A95" s="481"/>
      <c r="B95" s="481"/>
      <c r="C95" s="481"/>
      <c r="D95" s="482"/>
      <c r="E95" s="482"/>
      <c r="F95" s="482"/>
      <c r="G95" s="483"/>
      <c r="H95" s="484"/>
      <c r="I95" s="484"/>
      <c r="J95" s="484"/>
      <c r="K95" s="484"/>
      <c r="L95" s="484"/>
      <c r="M95" s="484"/>
      <c r="N95" s="484"/>
      <c r="O95" s="484"/>
      <c r="P95" s="485"/>
      <c r="Q95" s="485"/>
      <c r="R95" s="485"/>
      <c r="S95" s="486"/>
      <c r="T95" s="486"/>
      <c r="U95" s="486"/>
      <c r="V95" s="488"/>
      <c r="W95" s="488"/>
      <c r="X95" s="488"/>
      <c r="Y95" s="489"/>
      <c r="Z95" s="490"/>
      <c r="AA95" s="491"/>
    </row>
    <row r="96" spans="1:29" ht="22.5" x14ac:dyDescent="0.3">
      <c r="A96" s="482" t="s">
        <v>157</v>
      </c>
      <c r="B96" s="482"/>
      <c r="C96" s="482"/>
      <c r="D96" s="482"/>
      <c r="E96" s="482"/>
      <c r="F96" s="482"/>
      <c r="G96" s="483"/>
      <c r="H96" s="484"/>
      <c r="I96" s="484"/>
      <c r="J96" s="484"/>
      <c r="K96" s="484"/>
      <c r="L96" s="484"/>
      <c r="M96" s="484"/>
      <c r="N96" s="484"/>
      <c r="O96" s="484"/>
      <c r="P96" s="482" t="s">
        <v>158</v>
      </c>
      <c r="Q96" s="482"/>
      <c r="R96" s="482"/>
      <c r="S96" s="482"/>
      <c r="T96" s="482"/>
      <c r="U96" s="482"/>
      <c r="V96" s="488"/>
      <c r="W96" s="488"/>
      <c r="X96" s="488"/>
      <c r="Y96" s="489"/>
      <c r="Z96" s="490"/>
      <c r="AA96" s="491"/>
    </row>
    <row r="97" spans="1:27" ht="22.5" x14ac:dyDescent="0.3">
      <c r="A97" s="481"/>
      <c r="B97" s="481"/>
      <c r="C97" s="481"/>
      <c r="D97" s="482"/>
      <c r="E97" s="482"/>
      <c r="F97" s="482"/>
      <c r="G97" s="483"/>
      <c r="H97" s="484"/>
      <c r="I97" s="484"/>
      <c r="J97" s="484"/>
      <c r="K97" s="484"/>
      <c r="L97" s="484"/>
      <c r="M97" s="484"/>
      <c r="N97" s="484"/>
      <c r="O97" s="484"/>
      <c r="P97" s="481"/>
      <c r="Q97" s="481"/>
      <c r="R97" s="481"/>
      <c r="S97" s="482"/>
      <c r="T97" s="482"/>
      <c r="U97" s="482"/>
      <c r="V97" s="488"/>
      <c r="W97" s="488"/>
      <c r="X97" s="488"/>
      <c r="Y97" s="489"/>
      <c r="Z97" s="490"/>
      <c r="AA97" s="491"/>
    </row>
    <row r="98" spans="1:27" ht="22.5" x14ac:dyDescent="0.3">
      <c r="A98" s="481" t="s">
        <v>161</v>
      </c>
      <c r="B98" s="481"/>
      <c r="C98" s="481"/>
      <c r="D98" s="482"/>
      <c r="E98" s="482"/>
      <c r="F98" s="482"/>
      <c r="G98" s="483"/>
      <c r="H98" s="484"/>
      <c r="I98" s="484"/>
      <c r="J98" s="484"/>
      <c r="K98" s="484"/>
      <c r="L98" s="484"/>
      <c r="M98" s="484"/>
      <c r="N98" s="484"/>
      <c r="O98" s="484"/>
      <c r="P98" s="485" t="s">
        <v>159</v>
      </c>
      <c r="Q98" s="485"/>
      <c r="R98" s="485"/>
      <c r="S98" s="482"/>
      <c r="T98" s="482"/>
      <c r="U98" s="482"/>
      <c r="V98" s="488"/>
      <c r="W98" s="488"/>
      <c r="X98" s="488"/>
      <c r="Y98" s="489"/>
      <c r="Z98" s="490"/>
      <c r="AA98" s="491"/>
    </row>
    <row r="99" spans="1:27" ht="34.5" customHeight="1" x14ac:dyDescent="0.3">
      <c r="A99" s="481" t="s">
        <v>160</v>
      </c>
      <c r="B99" s="481"/>
      <c r="C99" s="481"/>
      <c r="D99" s="482"/>
      <c r="E99" s="482"/>
      <c r="F99" s="482"/>
      <c r="H99" s="484"/>
      <c r="I99" s="484"/>
      <c r="J99" s="484"/>
      <c r="K99" s="484"/>
      <c r="L99" s="484"/>
      <c r="M99" s="484"/>
      <c r="N99" s="484"/>
      <c r="O99" s="484"/>
      <c r="P99" s="485" t="s">
        <v>160</v>
      </c>
      <c r="Q99" s="485"/>
      <c r="R99" s="485"/>
      <c r="S99" s="482"/>
      <c r="T99" s="482"/>
      <c r="U99" s="482"/>
      <c r="V99" s="488"/>
      <c r="W99" s="488"/>
      <c r="X99" s="488"/>
      <c r="Y99" s="493"/>
      <c r="Z99" s="493"/>
      <c r="AA99" s="493"/>
    </row>
    <row r="100" spans="1:27" ht="18.75" x14ac:dyDescent="0.3">
      <c r="H100" s="484"/>
      <c r="I100" s="484"/>
      <c r="J100" s="484"/>
      <c r="K100" s="484"/>
      <c r="L100" s="484"/>
      <c r="M100" s="484"/>
      <c r="N100" s="484"/>
      <c r="O100" s="484"/>
      <c r="P100" s="484"/>
      <c r="Q100" s="484"/>
      <c r="R100" s="484"/>
      <c r="S100" s="484"/>
      <c r="T100" s="484"/>
      <c r="U100" s="484"/>
      <c r="V100" s="484"/>
      <c r="W100" s="484"/>
      <c r="X100" s="484"/>
    </row>
    <row r="101" spans="1:27" ht="18.75" x14ac:dyDescent="0.3">
      <c r="H101" s="484"/>
      <c r="I101" s="484"/>
      <c r="J101" s="484"/>
      <c r="K101" s="484"/>
      <c r="L101" s="484"/>
      <c r="M101" s="484"/>
      <c r="N101" s="484"/>
      <c r="O101" s="484"/>
      <c r="P101" s="484"/>
      <c r="Q101" s="484"/>
      <c r="R101" s="484"/>
      <c r="S101" s="484"/>
      <c r="T101" s="484"/>
      <c r="U101" s="484"/>
      <c r="V101" s="484"/>
      <c r="W101" s="484"/>
      <c r="X101" s="484"/>
    </row>
    <row r="102" spans="1:27" ht="18.75" x14ac:dyDescent="0.3">
      <c r="H102" s="484"/>
      <c r="I102" s="484"/>
      <c r="J102" s="484"/>
      <c r="K102" s="484"/>
      <c r="L102" s="484"/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4"/>
      <c r="X102" s="484"/>
    </row>
    <row r="103" spans="1:27" outlineLevel="1" x14ac:dyDescent="0.2"/>
    <row r="104" spans="1:27" outlineLevel="1" x14ac:dyDescent="0.2"/>
    <row r="105" spans="1:27" outlineLevel="1" x14ac:dyDescent="0.2"/>
    <row r="106" spans="1:27" outlineLevel="1" x14ac:dyDescent="0.2"/>
    <row r="107" spans="1:27" ht="12.75" customHeight="1" outlineLevel="1" x14ac:dyDescent="0.2"/>
    <row r="108" spans="1:27" outlineLevel="1" x14ac:dyDescent="0.2"/>
    <row r="109" spans="1:27" outlineLevel="1" x14ac:dyDescent="0.2">
      <c r="J109" s="494"/>
    </row>
    <row r="110" spans="1:27" outlineLevel="1" x14ac:dyDescent="0.2">
      <c r="J110" s="494"/>
      <c r="L110" s="495"/>
    </row>
    <row r="111" spans="1:27" outlineLevel="1" x14ac:dyDescent="0.2">
      <c r="J111" s="494"/>
      <c r="L111" s="495"/>
    </row>
    <row r="112" spans="1:27" outlineLevel="1" x14ac:dyDescent="0.2">
      <c r="J112" s="494"/>
    </row>
    <row r="113" spans="10:12" outlineLevel="1" x14ac:dyDescent="0.2">
      <c r="J113" s="494"/>
      <c r="L113" s="495"/>
    </row>
    <row r="114" spans="10:12" outlineLevel="1" x14ac:dyDescent="0.2">
      <c r="J114" s="494"/>
      <c r="L114" s="495"/>
    </row>
    <row r="115" spans="10:12" outlineLevel="1" x14ac:dyDescent="0.2">
      <c r="J115" s="494"/>
      <c r="L115" s="495"/>
    </row>
    <row r="116" spans="10:12" outlineLevel="1" x14ac:dyDescent="0.2">
      <c r="J116" s="494"/>
    </row>
  </sheetData>
  <mergeCells count="56">
    <mergeCell ref="D87:I87"/>
    <mergeCell ref="J87:O87"/>
    <mergeCell ref="P87:U87"/>
    <mergeCell ref="V87:AA87"/>
    <mergeCell ref="C78:C84"/>
    <mergeCell ref="AB78:AB80"/>
    <mergeCell ref="AB82:AB84"/>
    <mergeCell ref="D85:I85"/>
    <mergeCell ref="D86:I86"/>
    <mergeCell ref="J86:O86"/>
    <mergeCell ref="P86:U86"/>
    <mergeCell ref="V86:AA86"/>
    <mergeCell ref="A36:A37"/>
    <mergeCell ref="A41:A42"/>
    <mergeCell ref="A45:A46"/>
    <mergeCell ref="A53:A57"/>
    <mergeCell ref="A74:A77"/>
    <mergeCell ref="A78:A84"/>
    <mergeCell ref="N19:O19"/>
    <mergeCell ref="S19:S20"/>
    <mergeCell ref="T19:U19"/>
    <mergeCell ref="Y19:Y20"/>
    <mergeCell ref="Z19:AA19"/>
    <mergeCell ref="A32:A33"/>
    <mergeCell ref="V17:V20"/>
    <mergeCell ref="W17:AA17"/>
    <mergeCell ref="Q18:R19"/>
    <mergeCell ref="S18:U18"/>
    <mergeCell ref="W18:X19"/>
    <mergeCell ref="Y18:AA18"/>
    <mergeCell ref="P16:AA16"/>
    <mergeCell ref="AB16:AB20"/>
    <mergeCell ref="D17:D20"/>
    <mergeCell ref="E17:F19"/>
    <mergeCell ref="G17:I18"/>
    <mergeCell ref="J17:J20"/>
    <mergeCell ref="K17:L19"/>
    <mergeCell ref="M17:O18"/>
    <mergeCell ref="P17:P20"/>
    <mergeCell ref="Q17:U17"/>
    <mergeCell ref="B8:O8"/>
    <mergeCell ref="N15:O15"/>
    <mergeCell ref="A16:A20"/>
    <mergeCell ref="B16:B20"/>
    <mergeCell ref="C16:C20"/>
    <mergeCell ref="D16:I16"/>
    <mergeCell ref="J16:O16"/>
    <mergeCell ref="G19:G20"/>
    <mergeCell ref="H19:I19"/>
    <mergeCell ref="M19:M20"/>
    <mergeCell ref="K1:O1"/>
    <mergeCell ref="K2:O2"/>
    <mergeCell ref="K3:O3"/>
    <mergeCell ref="K4:O4"/>
    <mergeCell ref="K5:O5"/>
    <mergeCell ref="B6:G6"/>
  </mergeCells>
  <pageMargins left="0.59055118110236227" right="0.19685039370078741" top="0.59055118110236227" bottom="0.19685039370078741" header="0.51181102362204722" footer="0.51181102362204722"/>
  <pageSetup paperSize="9" scale="55" fitToWidth="7" fitToHeight="7" orientation="landscape" r:id="rId1"/>
  <headerFooter alignWithMargins="0"/>
  <rowBreaks count="4" manualBreakCount="4">
    <brk id="35" max="27" man="1"/>
    <brk id="59" max="27" man="1"/>
    <brk id="71" max="27" man="1"/>
    <brk id="84" max="27" man="1"/>
  </rowBreaks>
  <colBreaks count="1" manualBreakCount="1">
    <brk id="15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Тар.см.АМК г.Павлодар факт</vt:lpstr>
      <vt:lpstr>'Тар.см.АМК г.Павлодар факт'!Заголовки_для_печати</vt:lpstr>
      <vt:lpstr>'Тар.см.АМК г.Павлодар факт'!Область_печати</vt:lpstr>
    </vt:vector>
  </TitlesOfParts>
  <Company>АО "Энергоцентр"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dusembaeva</dc:creator>
  <cp:lastModifiedBy>dusembaeva</cp:lastModifiedBy>
  <cp:lastPrinted>2016-05-17T06:44:33Z</cp:lastPrinted>
  <dcterms:created xsi:type="dcterms:W3CDTF">2016-05-17T06:42:15Z</dcterms:created>
  <dcterms:modified xsi:type="dcterms:W3CDTF">2016-05-17T07:26:17Z</dcterms:modified>
</cp:coreProperties>
</file>