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16575" windowHeight="11865"/>
  </bookViews>
  <sheets>
    <sheet name="Исп. ТС  2015 г. " sheetId="5" r:id="rId1"/>
  </sheets>
  <externalReferences>
    <externalReference r:id="rId2"/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73" i="5" l="1"/>
  <c r="D72" i="5"/>
  <c r="D71" i="5"/>
  <c r="D66" i="5"/>
  <c r="K59" i="5"/>
  <c r="K60" i="5"/>
  <c r="K58" i="5"/>
  <c r="D58" i="5"/>
  <c r="K57" i="5"/>
  <c r="K56" i="5"/>
  <c r="D56" i="5"/>
  <c r="K55" i="5"/>
  <c r="K53" i="5"/>
  <c r="K52" i="5"/>
  <c r="K51" i="5"/>
  <c r="K50" i="5"/>
  <c r="K49" i="5"/>
  <c r="D48" i="5"/>
  <c r="K45" i="5"/>
  <c r="K44" i="5"/>
  <c r="K43" i="5"/>
  <c r="K40" i="5"/>
  <c r="K39" i="5"/>
  <c r="K36" i="5"/>
  <c r="K33" i="5"/>
  <c r="D28" i="5"/>
  <c r="D27" i="5"/>
  <c r="K28" i="5"/>
  <c r="K27" i="5"/>
  <c r="K105" i="5" l="1"/>
  <c r="K104" i="5"/>
  <c r="K102" i="5"/>
  <c r="M85" i="5"/>
  <c r="L85" i="5"/>
  <c r="E85" i="5"/>
  <c r="M84" i="5"/>
  <c r="L84" i="5"/>
  <c r="E84" i="5"/>
  <c r="M83" i="5"/>
  <c r="L83" i="5"/>
  <c r="E83" i="5"/>
  <c r="M82" i="5"/>
  <c r="L82" i="5"/>
  <c r="E82" i="5"/>
  <c r="M80" i="5"/>
  <c r="L80" i="5"/>
  <c r="E80" i="5"/>
  <c r="M79" i="5"/>
  <c r="L79" i="5"/>
  <c r="E79" i="5"/>
  <c r="M78" i="5"/>
  <c r="L78" i="5"/>
  <c r="E78" i="5"/>
  <c r="M73" i="5"/>
  <c r="L73" i="5"/>
  <c r="E73" i="5"/>
  <c r="I67" i="5"/>
  <c r="E63" i="5"/>
  <c r="I63" i="5" s="1"/>
  <c r="E62" i="5"/>
  <c r="I62" i="5" s="1"/>
  <c r="E61" i="5"/>
  <c r="I61" i="5" s="1"/>
  <c r="L60" i="5"/>
  <c r="E60" i="5"/>
  <c r="I60" i="5" s="1"/>
  <c r="M59" i="5"/>
  <c r="L59" i="5"/>
  <c r="E59" i="5"/>
  <c r="I59" i="5" s="1"/>
  <c r="F58" i="5"/>
  <c r="M57" i="5"/>
  <c r="L57" i="5"/>
  <c r="E57" i="5"/>
  <c r="I57" i="5" s="1"/>
  <c r="M56" i="5"/>
  <c r="L56" i="5"/>
  <c r="E56" i="5"/>
  <c r="I56" i="5" s="1"/>
  <c r="M55" i="5"/>
  <c r="L55" i="5"/>
  <c r="E55" i="5"/>
  <c r="I55" i="5" s="1"/>
  <c r="M54" i="5"/>
  <c r="L54" i="5"/>
  <c r="E54" i="5"/>
  <c r="I54" i="5" s="1"/>
  <c r="M53" i="5"/>
  <c r="L53" i="5"/>
  <c r="E53" i="5"/>
  <c r="I53" i="5" s="1"/>
  <c r="M52" i="5"/>
  <c r="L52" i="5"/>
  <c r="E52" i="5"/>
  <c r="I52" i="5" s="1"/>
  <c r="M51" i="5"/>
  <c r="L51" i="5"/>
  <c r="E51" i="5"/>
  <c r="I51" i="5" s="1"/>
  <c r="I50" i="5"/>
  <c r="L49" i="5"/>
  <c r="I49" i="5"/>
  <c r="M48" i="5"/>
  <c r="L48" i="5"/>
  <c r="F48" i="5"/>
  <c r="F46" i="5" s="1"/>
  <c r="L47" i="5"/>
  <c r="J46" i="5"/>
  <c r="H46" i="5"/>
  <c r="G46" i="5"/>
  <c r="D46" i="5"/>
  <c r="L45" i="5"/>
  <c r="M44" i="5"/>
  <c r="M43" i="5"/>
  <c r="J43" i="5"/>
  <c r="E43" i="5" s="1"/>
  <c r="L42" i="5"/>
  <c r="K41" i="5"/>
  <c r="J41" i="5"/>
  <c r="H41" i="5"/>
  <c r="G41" i="5"/>
  <c r="F41" i="5"/>
  <c r="D41" i="5"/>
  <c r="M40" i="5"/>
  <c r="L40" i="5"/>
  <c r="E40" i="5"/>
  <c r="I40" i="5" s="1"/>
  <c r="M39" i="5"/>
  <c r="L39" i="5"/>
  <c r="F39" i="5"/>
  <c r="E39" i="5" s="1"/>
  <c r="I39" i="5" s="1"/>
  <c r="K37" i="5"/>
  <c r="M37" i="5" s="1"/>
  <c r="M36" i="5"/>
  <c r="L36" i="5"/>
  <c r="F36" i="5"/>
  <c r="E36" i="5" s="1"/>
  <c r="K34" i="5"/>
  <c r="J34" i="5"/>
  <c r="H34" i="5"/>
  <c r="G34" i="5"/>
  <c r="D34" i="5"/>
  <c r="L34" i="5" s="1"/>
  <c r="M33" i="5"/>
  <c r="L32" i="5"/>
  <c r="J31" i="5"/>
  <c r="H31" i="5"/>
  <c r="G31" i="5"/>
  <c r="F31" i="5"/>
  <c r="D31" i="5"/>
  <c r="L30" i="5"/>
  <c r="I28" i="5"/>
  <c r="I27" i="5"/>
  <c r="E25" i="5"/>
  <c r="E23" i="5" s="1"/>
  <c r="D25" i="5"/>
  <c r="D23" i="5" s="1"/>
  <c r="M34" i="5" l="1"/>
  <c r="M41" i="5"/>
  <c r="H29" i="5"/>
  <c r="H65" i="5" s="1"/>
  <c r="H67" i="5" s="1"/>
  <c r="H66" i="5" s="1"/>
  <c r="D29" i="5"/>
  <c r="D64" i="5" s="1"/>
  <c r="D65" i="5" s="1"/>
  <c r="D67" i="5" s="1"/>
  <c r="D81" i="5" s="1"/>
  <c r="J29" i="5"/>
  <c r="J65" i="5" s="1"/>
  <c r="J66" i="5" s="1"/>
  <c r="E45" i="5"/>
  <c r="I45" i="5" s="1"/>
  <c r="G29" i="5"/>
  <c r="G65" i="5" s="1"/>
  <c r="G67" i="5" s="1"/>
  <c r="G66" i="5" s="1"/>
  <c r="L43" i="5"/>
  <c r="I48" i="5"/>
  <c r="I25" i="5"/>
  <c r="I23" i="5" s="1"/>
  <c r="M45" i="5"/>
  <c r="M49" i="5"/>
  <c r="K103" i="5"/>
  <c r="I36" i="5"/>
  <c r="E34" i="5"/>
  <c r="F34" i="5"/>
  <c r="F29" i="5" s="1"/>
  <c r="F65" i="5" s="1"/>
  <c r="F67" i="5" s="1"/>
  <c r="F66" i="5" s="1"/>
  <c r="M27" i="5"/>
  <c r="L27" i="5"/>
  <c r="K25" i="5"/>
  <c r="M25" i="5" s="1"/>
  <c r="M28" i="5"/>
  <c r="L28" i="5"/>
  <c r="M50" i="5"/>
  <c r="K46" i="5"/>
  <c r="L50" i="5"/>
  <c r="L58" i="5"/>
  <c r="M58" i="5"/>
  <c r="E88" i="5"/>
  <c r="L41" i="5"/>
  <c r="I43" i="5"/>
  <c r="L44" i="5"/>
  <c r="E46" i="5"/>
  <c r="I58" i="5"/>
  <c r="L33" i="5"/>
  <c r="K31" i="5"/>
  <c r="E33" i="5"/>
  <c r="E44" i="5"/>
  <c r="I44" i="5" s="1"/>
  <c r="I46" i="5" l="1"/>
  <c r="I34" i="5"/>
  <c r="I41" i="5"/>
  <c r="I33" i="5"/>
  <c r="E31" i="5"/>
  <c r="D88" i="5"/>
  <c r="L31" i="5"/>
  <c r="K29" i="5"/>
  <c r="M31" i="5"/>
  <c r="E41" i="5"/>
  <c r="D68" i="5"/>
  <c r="K23" i="5"/>
  <c r="L25" i="5"/>
  <c r="M46" i="5"/>
  <c r="L46" i="5"/>
  <c r="M23" i="5" l="1"/>
  <c r="L23" i="5"/>
  <c r="K64" i="5"/>
  <c r="M29" i="5"/>
  <c r="L29" i="5"/>
  <c r="D89" i="5"/>
  <c r="I31" i="5"/>
  <c r="E29" i="5"/>
  <c r="K65" i="5" l="1"/>
  <c r="I29" i="5"/>
  <c r="I64" i="5" s="1"/>
  <c r="I65" i="5" s="1"/>
  <c r="I66" i="5" s="1"/>
  <c r="E64" i="5"/>
  <c r="E65" i="5" s="1"/>
  <c r="E66" i="5" s="1"/>
  <c r="L64" i="5"/>
  <c r="K106" i="5"/>
  <c r="K107" i="5" s="1"/>
  <c r="M64" i="5"/>
  <c r="M65" i="5" l="1"/>
  <c r="L65" i="5"/>
  <c r="K68" i="5" l="1"/>
  <c r="L68" i="5" l="1"/>
  <c r="M68" i="5"/>
  <c r="K72" i="5" l="1"/>
  <c r="K71" i="5"/>
  <c r="K67" i="5"/>
  <c r="K70" i="5" l="1"/>
  <c r="M71" i="5"/>
  <c r="L71" i="5"/>
  <c r="E71" i="5"/>
  <c r="L67" i="5"/>
  <c r="M67" i="5"/>
  <c r="K66" i="5"/>
  <c r="E72" i="5"/>
  <c r="M72" i="5"/>
  <c r="L72" i="5"/>
  <c r="L70" i="5" l="1"/>
  <c r="E70" i="5"/>
  <c r="M70" i="5"/>
  <c r="K88" i="5"/>
  <c r="M66" i="5"/>
  <c r="L66" i="5"/>
  <c r="K74" i="5"/>
  <c r="M74" i="5" l="1"/>
  <c r="L74" i="5"/>
  <c r="E74" i="5"/>
  <c r="L88" i="5"/>
  <c r="M88" i="5"/>
  <c r="K69" i="5"/>
  <c r="K89" i="5" l="1"/>
  <c r="L69" i="5"/>
  <c r="E69" i="5"/>
  <c r="E89" i="5" s="1"/>
  <c r="M69" i="5"/>
  <c r="K81" i="5"/>
  <c r="L81" i="5" l="1"/>
  <c r="E81" i="5"/>
  <c r="M81" i="5"/>
  <c r="M89" i="5"/>
  <c r="L89" i="5"/>
</calcChain>
</file>

<file path=xl/comments1.xml><?xml version="1.0" encoding="utf-8"?>
<comments xmlns="http://schemas.openxmlformats.org/spreadsheetml/2006/main">
  <authors>
    <author>Апашева</author>
  </authors>
  <commentList>
    <comment ref="E40" authorId="0">
      <text>
        <r>
          <rPr>
            <sz val="10"/>
            <color indexed="81"/>
            <rFont val="Tahoma"/>
            <family val="2"/>
            <charset val="204"/>
          </rPr>
          <t xml:space="preserve">1015 аморт. НМА отнесено на э/э
</t>
        </r>
      </text>
    </comment>
    <comment ref="K43" authorId="0">
      <text>
        <r>
          <rPr>
            <sz val="10"/>
            <color indexed="81"/>
            <rFont val="Tahoma"/>
            <family val="2"/>
            <charset val="204"/>
          </rPr>
          <t>искл. автмаш. юристов по судебн.издержкам
341,73 тыс.тнг</t>
        </r>
      </text>
    </comment>
    <comment ref="K49" authorId="0">
      <text>
        <r>
          <rPr>
            <sz val="10"/>
            <color indexed="81"/>
            <rFont val="Tahoma"/>
            <family val="2"/>
            <charset val="204"/>
          </rPr>
          <t xml:space="preserve">в т.ч. аренда Машхур-Жусупа
</t>
        </r>
      </text>
    </comment>
  </commentList>
</comments>
</file>

<file path=xl/sharedStrings.xml><?xml version="1.0" encoding="utf-8"?>
<sst xmlns="http://schemas.openxmlformats.org/spreadsheetml/2006/main" count="202" uniqueCount="154">
  <si>
    <t>№ п/п</t>
  </si>
  <si>
    <t>Наименование показателей в тарифной смете</t>
  </si>
  <si>
    <t>Ед. изм</t>
  </si>
  <si>
    <t>Всего затрат по ЭУ</t>
  </si>
  <si>
    <t>в том числе</t>
  </si>
  <si>
    <t>Иная деятельность</t>
  </si>
  <si>
    <t>без учета Иной деят-ти</t>
  </si>
  <si>
    <t>за счет прибыли</t>
  </si>
  <si>
    <t>субаренда</t>
  </si>
  <si>
    <t>реклама</t>
  </si>
  <si>
    <t>ЕПД</t>
  </si>
  <si>
    <t>I</t>
  </si>
  <si>
    <t>Затраты на производство товаров и предоставление услуг</t>
  </si>
  <si>
    <t>тыс.тенге</t>
  </si>
  <si>
    <t>Материальные затраты, всего</t>
  </si>
  <si>
    <t>1.1.</t>
  </si>
  <si>
    <t>Покупная энергия в горячей воде для централизованного теплоснабжения</t>
  </si>
  <si>
    <t>1.2.</t>
  </si>
  <si>
    <t>Передача и распределение тепловой энергии в горячей воде</t>
  </si>
  <si>
    <t>II</t>
  </si>
  <si>
    <t>Расходы периода</t>
  </si>
  <si>
    <t>Материалы на эксплуатацию</t>
  </si>
  <si>
    <t>2.1.</t>
  </si>
  <si>
    <t>материалы АСУ</t>
  </si>
  <si>
    <t>Затраты на оплату труда, всего</t>
  </si>
  <si>
    <t>3.1.</t>
  </si>
  <si>
    <t>заработная плата</t>
  </si>
  <si>
    <t xml:space="preserve"> -"-</t>
  </si>
  <si>
    <t>3.2.</t>
  </si>
  <si>
    <t>социальный налог и соц.страхование</t>
  </si>
  <si>
    <t>Амортизация</t>
  </si>
  <si>
    <t>Услуги сторонних организаций</t>
  </si>
  <si>
    <t>5.1.</t>
  </si>
  <si>
    <t>услуги по транспорту</t>
  </si>
  <si>
    <t>5.2.</t>
  </si>
  <si>
    <t>техническое обслуживание компьютерной техники</t>
  </si>
  <si>
    <t>5.3.</t>
  </si>
  <si>
    <t>техническое обслуживание ККМ</t>
  </si>
  <si>
    <t>Прочие услуги</t>
  </si>
  <si>
    <t>6.1.</t>
  </si>
  <si>
    <t>услуги охраны</t>
  </si>
  <si>
    <t>6.2.</t>
  </si>
  <si>
    <t>аренда помещений</t>
  </si>
  <si>
    <t>6.3.</t>
  </si>
  <si>
    <t>услуги связи (радио, телефон)</t>
  </si>
  <si>
    <t>6.4.</t>
  </si>
  <si>
    <t>услуги банка по инкассации</t>
  </si>
  <si>
    <t>6.5.</t>
  </si>
  <si>
    <t>командировочные расходы</t>
  </si>
  <si>
    <t>6.6.</t>
  </si>
  <si>
    <t>канцелярские и почтово-телеграфные расходы</t>
  </si>
  <si>
    <t>6.7.</t>
  </si>
  <si>
    <t>страхование работников</t>
  </si>
  <si>
    <t>6.8.</t>
  </si>
  <si>
    <t>затраты по ТБ и ОТ</t>
  </si>
  <si>
    <t>6.9.</t>
  </si>
  <si>
    <t>информационные, регистраторские услуги</t>
  </si>
  <si>
    <t>6.10.</t>
  </si>
  <si>
    <t>изготовление бланочной продукции</t>
  </si>
  <si>
    <t>6.11.</t>
  </si>
  <si>
    <t xml:space="preserve">коммунальные услуги </t>
  </si>
  <si>
    <t>6.12.</t>
  </si>
  <si>
    <t>проездные билеты</t>
  </si>
  <si>
    <t>6.13.</t>
  </si>
  <si>
    <t>периодическая печать</t>
  </si>
  <si>
    <t>содержание зданий</t>
  </si>
  <si>
    <t>12 тыс.тнг не вкл. в тарифную смету, отнесены за счет прибыли</t>
  </si>
  <si>
    <t>выплаты по коллективному договору</t>
  </si>
  <si>
    <t>373 тыс.тнг не вкл. в тарифную смету, отнесены за счет прибыли</t>
  </si>
  <si>
    <t>гос.пошлина, иски</t>
  </si>
  <si>
    <t>974 тыс.тнг не вкл. в тарифную смету, отнесены за счет прибыли</t>
  </si>
  <si>
    <t>III</t>
  </si>
  <si>
    <t>Всего затрат по снабженческой надбавке</t>
  </si>
  <si>
    <t>IV</t>
  </si>
  <si>
    <t>Всего затрат</t>
  </si>
  <si>
    <t>V</t>
  </si>
  <si>
    <t>Прибыль</t>
  </si>
  <si>
    <t>VI</t>
  </si>
  <si>
    <t>Всего доходов</t>
  </si>
  <si>
    <t>VII</t>
  </si>
  <si>
    <t>Всего доходов по снабженческой надбавке</t>
  </si>
  <si>
    <t>VIII</t>
  </si>
  <si>
    <t>Полезный отпуск тепловой энергии</t>
  </si>
  <si>
    <t>тыс.Гкал</t>
  </si>
  <si>
    <t xml:space="preserve">         для населения</t>
  </si>
  <si>
    <t>с ПУ</t>
  </si>
  <si>
    <t>без ПУ</t>
  </si>
  <si>
    <t>ветхое</t>
  </si>
  <si>
    <t xml:space="preserve">     юридические лица</t>
  </si>
  <si>
    <t>бюджет, малый и средний бизнес</t>
  </si>
  <si>
    <t>крупные предприятия</t>
  </si>
  <si>
    <t>в том числе: пар</t>
  </si>
  <si>
    <t>IX</t>
  </si>
  <si>
    <t>тенге/Гкал</t>
  </si>
  <si>
    <t>X</t>
  </si>
  <si>
    <t>Инвестиционная составляющая (амортизация + прибыль)</t>
  </si>
  <si>
    <t>Снабженческая надбавка</t>
  </si>
  <si>
    <t>Отклонение в тыс.тенге</t>
  </si>
  <si>
    <t>Наименование субъекта ТОО "Павлодарэнергосбыт"</t>
  </si>
  <si>
    <t>Причины отклонения</t>
  </si>
  <si>
    <t>чел.</t>
  </si>
  <si>
    <t>Средний тариф</t>
  </si>
  <si>
    <t>для физических лиц, относящихся к группе населения, имеющих общедомовые приборы учета тепловой энергии</t>
  </si>
  <si>
    <t>для физических лиц, относящихся к группе населения, не имеющих общедомовые приборы учета тепловой энергии</t>
  </si>
  <si>
    <t>для физических лиц, относящихся к группе населения, проживающих в ветхих, аварийных жилых помещениях, домах барачного типа, где отсутствует возможность установки общедомовых приборов учета тепловой энергии</t>
  </si>
  <si>
    <t>прочие потребители</t>
  </si>
  <si>
    <t>среднемесячная заработная плата</t>
  </si>
  <si>
    <t>тенге/чел</t>
  </si>
  <si>
    <t>3.1.1.</t>
  </si>
  <si>
    <t>3.1.2.</t>
  </si>
  <si>
    <t>численность</t>
  </si>
  <si>
    <t>за счет увеличения потребления группы населения, не имеющих общедомовые приборы учета тепловой энергии</t>
  </si>
  <si>
    <t>сбытовая по юр.лицам</t>
  </si>
  <si>
    <t>Всего, сбытовая</t>
  </si>
  <si>
    <t>доход от компенсирующего тарифа</t>
  </si>
  <si>
    <t>доход от перерасчета передачи и распред.</t>
  </si>
  <si>
    <t>Затраты по сбытовой</t>
  </si>
  <si>
    <t>Прибыль/убыток</t>
  </si>
  <si>
    <t>за счет размещения информации на интернет-ресурсе предприятия</t>
  </si>
  <si>
    <t xml:space="preserve">Увеличение объема платежей от потребителей в действующие пункты приема платежей. </t>
  </si>
  <si>
    <t>к Правилам утверждения тарифов</t>
  </si>
  <si>
    <t>(цен, ставок сборов) и тарифных смет</t>
  </si>
  <si>
    <t>на регулируемые услуги (товары, работы)</t>
  </si>
  <si>
    <t>субъектов естественных монополий</t>
  </si>
  <si>
    <t>Приложение 2</t>
  </si>
  <si>
    <t>Отчет об исполнении тарифной сметы на услуги по снабжению тепловой энергией г.Экибастуз  за 2015 год.</t>
  </si>
  <si>
    <t>Индекс: ОИТС-1</t>
  </si>
  <si>
    <t>Отчетный период 2015г.</t>
  </si>
  <si>
    <t>Представляют: субъекты естественной монополии, за исключением региональной электросетевой компании</t>
  </si>
  <si>
    <t>Срок представления - ежегодно не позднее 1 мая года, следующего за отчетным периодом</t>
  </si>
  <si>
    <t xml:space="preserve">Куда представляется форма: в Комитет по регулированию естественных монополий и защите конкуренции Министерства </t>
  </si>
  <si>
    <t>национальной экономики Республики Казахстан</t>
  </si>
  <si>
    <t xml:space="preserve">Предусмотрено в утвержденной тарифной смете </t>
  </si>
  <si>
    <t xml:space="preserve">Фактически  сложившиеся показатели тарифной сметы </t>
  </si>
  <si>
    <t>без НДС</t>
  </si>
  <si>
    <t>Отклонение в %</t>
  </si>
  <si>
    <t>за счет применения тарифов в соответствии с приказами № 62-ОД от 26.05.2014 г., №94-ОД  от 24.06.2015 г.</t>
  </si>
  <si>
    <t>Убытки от применения диф.тарифов, а также  за счет снижения объема потребления крупных потребителей.</t>
  </si>
  <si>
    <t>за счет фактически сложившейся  среднемесячной зарплаты (в утвержденной тарифной смете У.О.учтена в размере 48 875 тенге.</t>
  </si>
  <si>
    <t>1) оснащение приборами коммерческого учета;                                                                    2) повышение температуры наружного воздуха;
3)  выполнение мероприятий по комплексному плану программы энергосбережения Павлодарской области на 2012-2015 годы.</t>
  </si>
  <si>
    <t>Наименование организации "ТОО Павлодарэнергосбыт"</t>
  </si>
  <si>
    <r>
      <t xml:space="preserve">Адрес </t>
    </r>
    <r>
      <rPr>
        <u/>
        <sz val="16"/>
        <rFont val="Times New Roman"/>
        <family val="1"/>
        <charset val="204"/>
      </rPr>
      <t>г.Павлодар ул.Кривенко,27</t>
    </r>
  </si>
  <si>
    <r>
      <t xml:space="preserve">Телефон </t>
    </r>
    <r>
      <rPr>
        <u/>
        <sz val="16"/>
        <rFont val="Times New Roman"/>
        <family val="1"/>
        <charset val="204"/>
      </rPr>
      <t>39-95-24</t>
    </r>
  </si>
  <si>
    <r>
      <t xml:space="preserve">Адрес электронной почты </t>
    </r>
    <r>
      <rPr>
        <u/>
        <sz val="16"/>
        <rFont val="Times New Roman"/>
        <family val="1"/>
        <charset val="204"/>
      </rPr>
      <t>office@pavlodarenergo.kz</t>
    </r>
  </si>
  <si>
    <t>Генеральный директор                                                                              Т.Г.Аргинов</t>
  </si>
  <si>
    <t>М.П.</t>
  </si>
  <si>
    <r>
      <t xml:space="preserve">Фамилия и телефон исполнителя </t>
    </r>
    <r>
      <rPr>
        <u/>
        <sz val="16"/>
        <rFont val="Times New Roman"/>
        <family val="1"/>
        <charset val="204"/>
      </rPr>
      <t>Кабдышева т.39-96-71</t>
    </r>
  </si>
  <si>
    <t>За счет открытия дополнительного пункта приема платежей по ул.М.Жусупа 42, в утвержденной тарифной смете У.О. данные затраты не были учтены</t>
  </si>
  <si>
    <t>За счет открытия дополнительного пункта приема платежей по ул.М.Жусупа 42, в утвержденной тарифной смете данные затраты  У.О. не были учтены</t>
  </si>
  <si>
    <t>За счет открытия дополнительного пункта приема платежей по ул.М.Жусупа 42, в утвержденной тарифной смете  данные затраты  У.О.не были учтены</t>
  </si>
  <si>
    <t>Приобретены ОС , НМА</t>
  </si>
  <si>
    <t>за счет снижения объемов потребления</t>
  </si>
  <si>
    <t xml:space="preserve">за счет снижения объемов потребления       </t>
  </si>
  <si>
    <t>Дата  "  28  " апреля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</si>
</sst>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.00_-;\-* #,##0.00_-;_-* &quot;-&quot;??_-;_-@_-"/>
    <numFmt numFmtId="165" formatCode="0.0%"/>
    <numFmt numFmtId="166" formatCode="#,##0.0"/>
    <numFmt numFmtId="167" formatCode="#,##0.000"/>
    <numFmt numFmtId="168" formatCode="0.0"/>
    <numFmt numFmtId="169" formatCode="_-* #,##0_-;\-* #,##0_-;_-* &quot;-&quot;??_-;_-@_-"/>
    <numFmt numFmtId="170" formatCode="_-* #,##0.000_-;\-* #,##0.000_-;_-* &quot;-&quot;??_-;_-@_-"/>
  </numFmts>
  <fonts count="24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0"/>
      <name val="Arial Cyr"/>
      <charset val="204"/>
    </font>
    <font>
      <b/>
      <sz val="12"/>
      <color theme="0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6" fillId="0" borderId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2" xfId="0" applyFont="1" applyBorder="1"/>
    <xf numFmtId="3" fontId="3" fillId="2" borderId="2" xfId="0" applyNumberFormat="1" applyFont="1" applyFill="1" applyBorder="1"/>
    <xf numFmtId="3" fontId="3" fillId="0" borderId="2" xfId="0" applyNumberFormat="1" applyFont="1" applyBorder="1"/>
    <xf numFmtId="165" fontId="3" fillId="0" borderId="2" xfId="0" applyNumberFormat="1" applyFont="1" applyBorder="1"/>
    <xf numFmtId="0" fontId="4" fillId="0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0" fontId="4" fillId="0" borderId="0" xfId="1" applyFont="1" applyFill="1"/>
    <xf numFmtId="0" fontId="4" fillId="0" borderId="0" xfId="1" applyFont="1"/>
    <xf numFmtId="168" fontId="4" fillId="0" borderId="0" xfId="1" applyNumberFormat="1" applyFont="1"/>
    <xf numFmtId="49" fontId="2" fillId="0" borderId="0" xfId="1" applyNumberFormat="1" applyFont="1" applyFill="1"/>
    <xf numFmtId="3" fontId="4" fillId="0" borderId="0" xfId="1" applyNumberFormat="1" applyFont="1"/>
    <xf numFmtId="1" fontId="4" fillId="0" borderId="0" xfId="1" applyNumberFormat="1" applyFont="1"/>
    <xf numFmtId="3" fontId="4" fillId="0" borderId="0" xfId="1" applyNumberFormat="1" applyFont="1" applyAlignment="1">
      <alignment wrapText="1"/>
    </xf>
    <xf numFmtId="4" fontId="1" fillId="4" borderId="2" xfId="0" applyNumberFormat="1" applyFont="1" applyFill="1" applyBorder="1"/>
    <xf numFmtId="0" fontId="4" fillId="3" borderId="0" xfId="0" applyFont="1" applyFill="1"/>
    <xf numFmtId="0" fontId="8" fillId="0" borderId="0" xfId="0" applyFont="1" applyFill="1" applyBorder="1"/>
    <xf numFmtId="0" fontId="8" fillId="0" borderId="0" xfId="0" applyFont="1" applyFill="1"/>
    <xf numFmtId="3" fontId="9" fillId="0" borderId="0" xfId="1" applyNumberFormat="1" applyFont="1"/>
    <xf numFmtId="0" fontId="9" fillId="0" borderId="0" xfId="1" applyFont="1"/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1" applyFont="1" applyFill="1"/>
    <xf numFmtId="0" fontId="12" fillId="0" borderId="0" xfId="1" applyFont="1"/>
    <xf numFmtId="168" fontId="12" fillId="0" borderId="0" xfId="1" applyNumberFormat="1" applyFont="1"/>
    <xf numFmtId="3" fontId="12" fillId="0" borderId="0" xfId="1" applyNumberFormat="1" applyFont="1"/>
    <xf numFmtId="0" fontId="13" fillId="0" borderId="0" xfId="0" applyFont="1" applyFill="1" applyAlignment="1">
      <alignment horizontal="right"/>
    </xf>
    <xf numFmtId="3" fontId="11" fillId="0" borderId="0" xfId="0" applyNumberFormat="1" applyFont="1"/>
    <xf numFmtId="49" fontId="11" fillId="0" borderId="0" xfId="0" applyNumberFormat="1" applyFont="1" applyFill="1" applyAlignment="1">
      <alignment horizontal="right"/>
    </xf>
    <xf numFmtId="0" fontId="14" fillId="0" borderId="0" xfId="0" applyFont="1"/>
    <xf numFmtId="3" fontId="14" fillId="0" borderId="0" xfId="0" applyNumberFormat="1" applyFont="1"/>
    <xf numFmtId="49" fontId="13" fillId="0" borderId="0" xfId="0" applyNumberFormat="1" applyFont="1" applyFill="1" applyAlignment="1">
      <alignment horizontal="right"/>
    </xf>
    <xf numFmtId="0" fontId="7" fillId="0" borderId="0" xfId="0" applyFont="1"/>
    <xf numFmtId="4" fontId="7" fillId="0" borderId="0" xfId="0" applyNumberFormat="1" applyFont="1"/>
    <xf numFmtId="4" fontId="13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/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0" fillId="2" borderId="0" xfId="0" applyFill="1" applyAlignment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4" fillId="0" borderId="2" xfId="0" applyFont="1" applyBorder="1"/>
    <xf numFmtId="3" fontId="2" fillId="2" borderId="2" xfId="0" applyNumberFormat="1" applyFont="1" applyFill="1" applyBorder="1"/>
    <xf numFmtId="3" fontId="2" fillId="4" borderId="2" xfId="0" applyNumberFormat="1" applyFont="1" applyFill="1" applyBorder="1"/>
    <xf numFmtId="3" fontId="4" fillId="2" borderId="2" xfId="0" applyNumberFormat="1" applyFont="1" applyFill="1" applyBorder="1"/>
    <xf numFmtId="3" fontId="2" fillId="0" borderId="2" xfId="0" applyNumberFormat="1" applyFont="1" applyBorder="1"/>
    <xf numFmtId="165" fontId="2" fillId="0" borderId="2" xfId="0" applyNumberFormat="1" applyFont="1" applyBorder="1"/>
    <xf numFmtId="3" fontId="4" fillId="4" borderId="2" xfId="0" applyNumberFormat="1" applyFont="1" applyFill="1" applyBorder="1"/>
    <xf numFmtId="3" fontId="4" fillId="0" borderId="2" xfId="0" applyNumberFormat="1" applyFont="1" applyBorder="1"/>
    <xf numFmtId="0" fontId="2" fillId="0" borderId="2" xfId="0" applyFont="1" applyBorder="1"/>
    <xf numFmtId="165" fontId="4" fillId="0" borderId="2" xfId="0" applyNumberFormat="1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9" fontId="4" fillId="0" borderId="2" xfId="0" applyNumberFormat="1" applyFont="1" applyBorder="1" applyAlignment="1">
      <alignment horizontal="right" vertical="center"/>
    </xf>
    <xf numFmtId="9" fontId="2" fillId="0" borderId="2" xfId="0" applyNumberFormat="1" applyFont="1" applyBorder="1"/>
    <xf numFmtId="0" fontId="4" fillId="0" borderId="2" xfId="0" applyFont="1" applyBorder="1" applyAlignment="1">
      <alignment wrapText="1"/>
    </xf>
    <xf numFmtId="9" fontId="4" fillId="0" borderId="2" xfId="0" applyNumberFormat="1" applyFont="1" applyBorder="1"/>
    <xf numFmtId="166" fontId="4" fillId="4" borderId="2" xfId="0" applyNumberFormat="1" applyFont="1" applyFill="1" applyBorder="1"/>
    <xf numFmtId="167" fontId="4" fillId="2" borderId="2" xfId="0" applyNumberFormat="1" applyFont="1" applyFill="1" applyBorder="1"/>
    <xf numFmtId="1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65" fontId="4" fillId="0" borderId="3" xfId="0" applyNumberFormat="1" applyFont="1" applyBorder="1"/>
    <xf numFmtId="0" fontId="12" fillId="0" borderId="2" xfId="0" applyFont="1" applyBorder="1" applyAlignment="1">
      <alignment wrapText="1"/>
    </xf>
    <xf numFmtId="4" fontId="4" fillId="2" borderId="2" xfId="0" applyNumberFormat="1" applyFont="1" applyFill="1" applyBorder="1"/>
    <xf numFmtId="169" fontId="4" fillId="2" borderId="2" xfId="6" applyNumberFormat="1" applyFont="1" applyFill="1" applyBorder="1"/>
    <xf numFmtId="166" fontId="4" fillId="2" borderId="2" xfId="0" applyNumberFormat="1" applyFont="1" applyFill="1" applyBorder="1"/>
    <xf numFmtId="167" fontId="2" fillId="2" borderId="2" xfId="0" applyNumberFormat="1" applyFont="1" applyFill="1" applyBorder="1"/>
    <xf numFmtId="4" fontId="2" fillId="4" borderId="2" xfId="0" applyNumberFormat="1" applyFont="1" applyFill="1" applyBorder="1"/>
    <xf numFmtId="166" fontId="4" fillId="0" borderId="2" xfId="0" applyNumberFormat="1" applyFont="1" applyBorder="1"/>
    <xf numFmtId="0" fontId="18" fillId="0" borderId="2" xfId="0" applyFont="1" applyBorder="1"/>
    <xf numFmtId="167" fontId="19" fillId="2" borderId="2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4" borderId="1" xfId="0" applyNumberFormat="1" applyFont="1" applyFill="1" applyBorder="1"/>
    <xf numFmtId="3" fontId="4" fillId="2" borderId="1" xfId="0" applyNumberFormat="1" applyFont="1" applyFill="1" applyBorder="1"/>
    <xf numFmtId="170" fontId="2" fillId="0" borderId="12" xfId="6" applyNumberFormat="1" applyFont="1" applyBorder="1"/>
    <xf numFmtId="3" fontId="4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11" xfId="0" applyFont="1" applyBorder="1"/>
    <xf numFmtId="0" fontId="2" fillId="0" borderId="0" xfId="0" applyFont="1" applyBorder="1"/>
    <xf numFmtId="0" fontId="2" fillId="0" borderId="6" xfId="0" applyFont="1" applyBorder="1"/>
    <xf numFmtId="4" fontId="2" fillId="4" borderId="0" xfId="0" applyNumberFormat="1" applyFont="1" applyFill="1" applyBorder="1"/>
    <xf numFmtId="3" fontId="4" fillId="2" borderId="0" xfId="0" applyNumberFormat="1" applyFont="1" applyFill="1" applyBorder="1"/>
    <xf numFmtId="3" fontId="4" fillId="0" borderId="6" xfId="0" applyNumberFormat="1" applyFont="1" applyBorder="1"/>
    <xf numFmtId="0" fontId="2" fillId="0" borderId="10" xfId="0" applyFont="1" applyBorder="1" applyAlignment="1">
      <alignment horizontal="center"/>
    </xf>
    <xf numFmtId="0" fontId="18" fillId="0" borderId="8" xfId="0" applyFont="1" applyBorder="1"/>
    <xf numFmtId="0" fontId="2" fillId="0" borderId="8" xfId="0" applyFont="1" applyBorder="1"/>
    <xf numFmtId="167" fontId="19" fillId="2" borderId="8" xfId="0" applyNumberFormat="1" applyFont="1" applyFill="1" applyBorder="1"/>
    <xf numFmtId="4" fontId="19" fillId="4" borderId="8" xfId="0" applyNumberFormat="1" applyFont="1" applyFill="1" applyBorder="1"/>
    <xf numFmtId="3" fontId="4" fillId="2" borderId="8" xfId="0" applyNumberFormat="1" applyFont="1" applyFill="1" applyBorder="1"/>
    <xf numFmtId="3" fontId="4" fillId="0" borderId="8" xfId="0" applyNumberFormat="1" applyFont="1" applyBorder="1"/>
    <xf numFmtId="165" fontId="4" fillId="0" borderId="8" xfId="0" applyNumberFormat="1" applyFont="1" applyBorder="1"/>
    <xf numFmtId="4" fontId="19" fillId="4" borderId="2" xfId="0" applyNumberFormat="1" applyFont="1" applyFill="1" applyBorder="1"/>
    <xf numFmtId="164" fontId="2" fillId="2" borderId="2" xfId="6" applyFont="1" applyFill="1" applyBorder="1"/>
    <xf numFmtId="166" fontId="2" fillId="4" borderId="2" xfId="0" applyNumberFormat="1" applyFont="1" applyFill="1" applyBorder="1"/>
    <xf numFmtId="4" fontId="2" fillId="2" borderId="2" xfId="0" applyNumberFormat="1" applyFont="1" applyFill="1" applyBorder="1"/>
    <xf numFmtId="0" fontId="19" fillId="0" borderId="2" xfId="0" applyFont="1" applyBorder="1" applyAlignment="1">
      <alignment wrapText="1"/>
    </xf>
    <xf numFmtId="4" fontId="4" fillId="4" borderId="2" xfId="0" applyNumberFormat="1" applyFont="1" applyFill="1" applyBorder="1"/>
    <xf numFmtId="164" fontId="4" fillId="2" borderId="2" xfId="6" applyNumberFormat="1" applyFont="1" applyFill="1" applyBorder="1"/>
    <xf numFmtId="0" fontId="19" fillId="0" borderId="2" xfId="0" applyFont="1" applyBorder="1"/>
    <xf numFmtId="0" fontId="4" fillId="0" borderId="13" xfId="0" applyFont="1" applyFill="1" applyBorder="1" applyAlignment="1">
      <alignment vertical="center" wrapText="1"/>
    </xf>
    <xf numFmtId="165" fontId="4" fillId="0" borderId="1" xfId="0" applyNumberFormat="1" applyFont="1" applyBorder="1"/>
    <xf numFmtId="165" fontId="4" fillId="0" borderId="6" xfId="0" applyNumberFormat="1" applyFont="1" applyBorder="1"/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0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Fill="1"/>
    <xf numFmtId="0" fontId="23" fillId="0" borderId="0" xfId="0" applyFont="1" applyFill="1"/>
    <xf numFmtId="9" fontId="4" fillId="0" borderId="8" xfId="0" applyNumberFormat="1" applyFont="1" applyBorder="1"/>
    <xf numFmtId="0" fontId="4" fillId="0" borderId="8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Border="1"/>
    <xf numFmtId="165" fontId="4" fillId="2" borderId="2" xfId="0" applyNumberFormat="1" applyFont="1" applyFill="1" applyBorder="1"/>
    <xf numFmtId="166" fontId="2" fillId="2" borderId="2" xfId="0" applyNumberFormat="1" applyFont="1" applyFill="1" applyBorder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7" fillId="0" borderId="6" xfId="0" applyFont="1" applyBorder="1" applyAlignment="1"/>
    <xf numFmtId="0" fontId="17" fillId="0" borderId="8" xfId="0" applyFont="1" applyBorder="1" applyAlignment="1"/>
    <xf numFmtId="0" fontId="2" fillId="0" borderId="0" xfId="1" applyFont="1" applyFill="1" applyAlignment="1">
      <alignment wrapText="1"/>
    </xf>
    <xf numFmtId="0" fontId="17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3"/>
    <cellStyle name="Обычный_Исполнение тарифной сметы за 2014 г. Экибастуз" xfId="1"/>
    <cellStyle name="Финансовый" xfId="6" builtinId="3"/>
    <cellStyle name="Финансовый 2" xfId="4"/>
    <cellStyle name="Финансовый 3" xfId="5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86;&#1080;%20&#1076;&#1086;&#1082;&#1091;&#1084;&#1077;&#1085;&#1090;&#1099;/&#1048;&#1089;&#1087;&#1086;&#1083;&#1085;&#1077;&#1085;&#1080;&#1077;%20&#1058;&#1072;&#1088;&#1080;&#1092;&#1085;&#1086;&#1081;%20&#1089;&#1084;&#1077;&#1090;&#1099;%20&#1075;.%20&#1069;&#1082;&#1080;&#1073;&#1072;&#1089;&#1090;&#1091;&#1079;/2015%20&#1075;&#1086;&#1076;/&#1048;&#1089;&#1087;&#1086;&#1083;&#1085;&#1077;&#1085;&#1080;&#1077;%20&#1090;&#1072;&#1088;&#1080;&#1092;&#1085;&#1086;&#1081;%20&#1089;&#1084;&#1077;&#1090;&#1099;%20&#1079;&#1072;%202015%20&#1075;.%20&#1069;&#1082;&#1080;&#1073;&#1072;&#1089;&#1090;&#1091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usenbaeva\&#1084;&#1086;&#1080;%20&#1076;&#1086;&#1082;&#1091;&#1084;&#1077;&#1085;&#1090;&#1099;\&#1050;&#1086;&#1085;&#1089;&#1086;&#1083;&#1080;&#1076;&#1080;&#1088;&#1086;&#1074;&#1072;&#1085;&#1085;&#1099;&#1081;%20&#1086;&#1090;&#1095;&#1077;&#1090;\2015&#1075;\2%20&#1074;&#1072;&#1088;%20221014&#1075;%20&#1089;%20&#1082;&#1086;&#1084;&#1087;&#1077;&#1085;&#1089;%20&#1063;&#1056;&#1052;\&#1048;&#1089;&#1087;&#1086;&#1083;&#1085;&#1077;&#1085;&#1080;&#1077;%20&#1073;&#1102;&#1076;&#1078;&#1077;&#1090;&#1072;%20&#1079;&#1072;%202015&#1075;\&#1060;&#1072;&#1082;&#1090;%20&#1076;&#1086;&#1093;&#1086;&#1076;&#1099;%20&#1080;%20&#1088;&#1072;&#1089;&#1093;&#1086;&#1076;&#1099;%20&#1087;&#1086;%20&#1090;&#1077;&#1087;&#1083;&#1091;%20&#1079;&#1072;%202015%20&#1075;&#1086;&#1076;%20&#1089;%2001.07.2015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pasheva/&#1056;&#1072;&#1073;&#1086;&#1095;&#1080;&#1081;%20&#1089;&#1090;&#1086;&#1083;/&#1055;&#1088;&#1077;&#1076;&#1077;&#1083;&#1100;&#1085;&#1099;&#1077;%20&#1090;&#1072;&#1088;&#1080;&#1092;&#1099;%20&#1087;&#1086;%20&#1069;&#1059;%20&#1085;&#1072;%202015-2019%20&#1075;&#1075;/&#1058;&#1072;&#1088;&#1080;&#1092;&#1085;&#1072;&#1103;%20&#1089;&#1084;&#1077;&#1090;&#1072;%20+%20&#1080;&#1085;&#1072;&#1103;%20&#1076;&#1077;&#1103;&#1090;-&#1090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usenbaeva\&#1084;&#1086;&#1080;%20&#1076;&#1086;&#1082;&#1091;&#1084;&#1077;&#1085;&#1090;&#1099;\&#1050;&#1086;&#1085;&#1089;&#1086;&#1083;&#1080;&#1076;&#1080;&#1088;&#1086;&#1074;&#1072;&#1085;&#1085;&#1099;&#1081;%20&#1086;&#1090;&#1095;&#1077;&#1090;\2014&#1075;\&#1048;&#1089;&#1087;&#1086;&#1083;&#1085;&#1077;&#1085;&#1080;&#1077;%20&#1073;&#1102;&#1076;&#1078;&#1077;&#1090;&#1072;%202014&#1075;\&#1079;&#1072;%202014%20&#1075;&#1086;&#1076;%20&#1076;&#1086;&#1093;&#1086;&#1076;&#1099;%20&#1080;%20&#1088;&#1072;&#1089;&#1093;&#1086;&#1076;&#1099;%20&#1087;&#1086;%20&#1090;&#1077;&#1087;&#1083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 ТС с усред. план. "/>
      <sheetName val="Испол ТС полугодие для ИП"/>
      <sheetName val="Испол ТС с июля коррктир"/>
      <sheetName val="Испол ТС с июля чрм "/>
    </sheetNames>
    <sheetDataSet>
      <sheetData sheetId="0" refreshError="1"/>
      <sheetData sheetId="1" refreshError="1"/>
      <sheetData sheetId="2" refreshError="1"/>
      <sheetData sheetId="3">
        <row r="11">
          <cell r="DH11">
            <v>1565336</v>
          </cell>
        </row>
        <row r="12">
          <cell r="DH12">
            <v>1110726</v>
          </cell>
        </row>
        <row r="17">
          <cell r="DI17">
            <v>2659.5953817783957</v>
          </cell>
        </row>
        <row r="20">
          <cell r="DI20">
            <v>40347.309728738473</v>
          </cell>
        </row>
        <row r="21">
          <cell r="DI21">
            <v>4152.8394735789934</v>
          </cell>
        </row>
        <row r="23">
          <cell r="DI23">
            <v>1439.1411271925554</v>
          </cell>
        </row>
        <row r="26">
          <cell r="DI26">
            <v>2503.0718500000003</v>
          </cell>
        </row>
        <row r="27">
          <cell r="DI27">
            <v>99.71350000000001</v>
          </cell>
        </row>
        <row r="28">
          <cell r="DI28">
            <v>66.984000000000009</v>
          </cell>
        </row>
        <row r="31">
          <cell r="DH31">
            <v>1567</v>
          </cell>
        </row>
        <row r="32">
          <cell r="DI32">
            <v>7468.6852489040011</v>
          </cell>
        </row>
        <row r="33">
          <cell r="DI33">
            <v>544.39566688000002</v>
          </cell>
        </row>
        <row r="34">
          <cell r="DI34">
            <v>1860.9017995000004</v>
          </cell>
        </row>
        <row r="35">
          <cell r="DI35">
            <v>15.360130000000002</v>
          </cell>
        </row>
        <row r="36">
          <cell r="DI36">
            <v>849.70331075999991</v>
          </cell>
        </row>
        <row r="38">
          <cell r="DI38">
            <v>47.256300000000003</v>
          </cell>
        </row>
        <row r="39">
          <cell r="DH39">
            <v>128.00000000000006</v>
          </cell>
          <cell r="DI39">
            <v>128.15358000000001</v>
          </cell>
        </row>
        <row r="40">
          <cell r="DI40">
            <v>326.42803000000004</v>
          </cell>
        </row>
        <row r="41">
          <cell r="DH41">
            <v>375.99999999999994</v>
          </cell>
          <cell r="DI41">
            <v>398.5404716979607</v>
          </cell>
        </row>
        <row r="42">
          <cell r="DI42">
            <v>367.95924000000002</v>
          </cell>
        </row>
        <row r="43">
          <cell r="DI43">
            <v>17.84552</v>
          </cell>
        </row>
        <row r="46">
          <cell r="DH46">
            <v>207</v>
          </cell>
        </row>
        <row r="47">
          <cell r="DI47">
            <v>2629949.7820885004</v>
          </cell>
        </row>
        <row r="48">
          <cell r="DI48">
            <v>37635.408833720023</v>
          </cell>
        </row>
        <row r="51">
          <cell r="DH51">
            <v>75.744</v>
          </cell>
          <cell r="DI51">
            <v>18.753288000000001</v>
          </cell>
        </row>
        <row r="52">
          <cell r="DH52">
            <v>573.46199999999999</v>
          </cell>
          <cell r="DI52">
            <v>661.45318500000008</v>
          </cell>
        </row>
        <row r="53">
          <cell r="DH53">
            <v>12.736000000000001</v>
          </cell>
        </row>
        <row r="54">
          <cell r="DI54">
            <v>226.57755500000007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.Павлодар продолж. 2015г."/>
      <sheetName val="г.Павлодар1"/>
      <sheetName val="г.Экибастуз"/>
      <sheetName val="г.Экибастуз продолж.2015г."/>
    </sheetNames>
    <sheetDataSet>
      <sheetData sheetId="0">
        <row r="246">
          <cell r="AA246">
            <v>2.8279999999999998</v>
          </cell>
        </row>
      </sheetData>
      <sheetData sheetId="1" refreshError="1"/>
      <sheetData sheetId="2">
        <row r="11">
          <cell r="EE11">
            <v>17507.489473499998</v>
          </cell>
        </row>
      </sheetData>
      <sheetData sheetId="3">
        <row r="11">
          <cell r="Q11">
            <v>-81862.058582049998</v>
          </cell>
        </row>
        <row r="104">
          <cell r="AD104">
            <v>1486104.5996245202</v>
          </cell>
          <cell r="AE104">
            <v>1088018.5657569401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 2014 г."/>
      <sheetName val="Фин.рез-т"/>
      <sheetName val="Субаренда"/>
      <sheetName val="Реклама"/>
      <sheetName val="ЕПД"/>
    </sheetNames>
    <sheetDataSet>
      <sheetData sheetId="0"/>
      <sheetData sheetId="1"/>
      <sheetData sheetId="2">
        <row r="18">
          <cell r="F18">
            <v>21.528000000000002</v>
          </cell>
          <cell r="G18">
            <v>2.3640000000000003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.Павлодар продолж. 2014г."/>
      <sheetName val="г.Павлодар1"/>
      <sheetName val="г.Экибастуз"/>
      <sheetName val="г.Экибастуз продолж.2014г."/>
    </sheetNames>
    <sheetDataSet>
      <sheetData sheetId="0" refreshError="1"/>
      <sheetData sheetId="1" refreshError="1"/>
      <sheetData sheetId="2">
        <row r="9">
          <cell r="C9">
            <v>96.415166999999997</v>
          </cell>
        </row>
      </sheetData>
      <sheetData sheetId="3">
        <row r="11">
          <cell r="AB11">
            <v>-560765.25933549006</v>
          </cell>
        </row>
        <row r="29">
          <cell r="AB29">
            <v>594761.35020959005</v>
          </cell>
        </row>
        <row r="104">
          <cell r="AG104">
            <v>27858.40363126</v>
          </cell>
          <cell r="AH104">
            <v>66.543987539993338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K108"/>
  <sheetViews>
    <sheetView tabSelected="1" view="pageBreakPreview" zoomScale="60" zoomScaleNormal="85" workbookViewId="0">
      <pane xSplit="2" ySplit="22" topLeftCell="C60" activePane="bottomRight" state="frozen"/>
      <selection pane="topRight" activeCell="C1" sqref="C1"/>
      <selection pane="bottomLeft" activeCell="A6" sqref="A6"/>
      <selection pane="bottomRight" activeCell="K66" sqref="K66"/>
    </sheetView>
  </sheetViews>
  <sheetFormatPr defaultRowHeight="15" outlineLevelRow="1" outlineLevelCol="1" x14ac:dyDescent="0.25"/>
  <cols>
    <col min="1" max="1" width="5.28515625" style="1" customWidth="1"/>
    <col min="2" max="2" width="38.42578125" style="2" customWidth="1"/>
    <col min="3" max="3" width="9.85546875" style="2" customWidth="1"/>
    <col min="4" max="4" width="17.42578125" style="2" customWidth="1"/>
    <col min="5" max="5" width="12.42578125" style="2" hidden="1" customWidth="1" outlineLevel="1"/>
    <col min="6" max="6" width="12" style="2" hidden="1" customWidth="1" outlineLevel="1"/>
    <col min="7" max="7" width="12.28515625" style="2" hidden="1" customWidth="1" outlineLevel="1"/>
    <col min="8" max="8" width="10.28515625" style="2" hidden="1" customWidth="1" outlineLevel="1"/>
    <col min="9" max="9" width="11.85546875" style="2" hidden="1" customWidth="1" outlineLevel="1"/>
    <col min="10" max="10" width="12" style="2" hidden="1" customWidth="1" outlineLevel="1"/>
    <col min="11" max="11" width="16.42578125" style="2" customWidth="1" collapsed="1"/>
    <col min="12" max="12" width="16" style="2" hidden="1" customWidth="1" outlineLevel="1"/>
    <col min="13" max="13" width="15.140625" style="2" customWidth="1" collapsed="1"/>
    <col min="14" max="14" width="46.5703125" style="2" customWidth="1"/>
  </cols>
  <sheetData>
    <row r="1" spans="1:18" ht="15.75" x14ac:dyDescent="0.25">
      <c r="N1" s="42" t="s">
        <v>124</v>
      </c>
    </row>
    <row r="2" spans="1:18" ht="15.75" x14ac:dyDescent="0.25">
      <c r="A2" s="20"/>
      <c r="N2" s="42" t="s">
        <v>120</v>
      </c>
    </row>
    <row r="3" spans="1:18" ht="15.75" x14ac:dyDescent="0.25">
      <c r="A3" s="20"/>
      <c r="N3" s="42" t="s">
        <v>121</v>
      </c>
    </row>
    <row r="4" spans="1:18" ht="15.75" x14ac:dyDescent="0.25">
      <c r="A4" s="20"/>
      <c r="N4" s="42" t="s">
        <v>122</v>
      </c>
    </row>
    <row r="5" spans="1:18" ht="15.75" x14ac:dyDescent="0.25">
      <c r="N5" s="42" t="s">
        <v>123</v>
      </c>
    </row>
    <row r="6" spans="1:18" ht="15.75" x14ac:dyDescent="0.25">
      <c r="N6" s="42"/>
    </row>
    <row r="7" spans="1:18" ht="15.75" x14ac:dyDescent="0.25">
      <c r="N7" s="42"/>
    </row>
    <row r="8" spans="1:18" ht="18.75" x14ac:dyDescent="0.25">
      <c r="B8" s="140" t="s">
        <v>98</v>
      </c>
      <c r="C8" s="140"/>
      <c r="D8" s="140"/>
      <c r="E8" s="140"/>
      <c r="F8" s="140"/>
      <c r="G8" s="140"/>
      <c r="N8" s="41"/>
    </row>
    <row r="10" spans="1:18" ht="54" customHeight="1" x14ac:dyDescent="0.25">
      <c r="B10" s="141" t="s">
        <v>125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8" ht="13.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8" ht="18.75" x14ac:dyDescent="0.2">
      <c r="A12"/>
      <c r="B12" s="44" t="s">
        <v>127</v>
      </c>
      <c r="C12" s="45"/>
      <c r="D12" s="46"/>
      <c r="E12"/>
      <c r="F12"/>
      <c r="G12"/>
      <c r="H12"/>
      <c r="I12"/>
      <c r="J12"/>
      <c r="K12"/>
      <c r="L12"/>
      <c r="M12"/>
      <c r="N12"/>
    </row>
    <row r="13" spans="1:18" ht="18.75" x14ac:dyDescent="0.2">
      <c r="A13"/>
      <c r="B13" s="44" t="s">
        <v>126</v>
      </c>
      <c r="C13" s="45"/>
      <c r="D13" s="46"/>
      <c r="E13"/>
      <c r="F13"/>
      <c r="G13"/>
      <c r="H13"/>
      <c r="I13"/>
      <c r="J13"/>
      <c r="K13"/>
      <c r="L13"/>
      <c r="M13"/>
      <c r="N13"/>
    </row>
    <row r="14" spans="1:18" ht="18.75" x14ac:dyDescent="0.2">
      <c r="A14"/>
      <c r="B14" s="44" t="s">
        <v>128</v>
      </c>
      <c r="C14" s="45"/>
      <c r="D14" s="46"/>
      <c r="E14"/>
      <c r="F14"/>
      <c r="G14"/>
      <c r="H14"/>
      <c r="I14"/>
      <c r="J14"/>
      <c r="K14"/>
      <c r="L14"/>
      <c r="M14"/>
      <c r="N14"/>
    </row>
    <row r="15" spans="1:18" ht="18.75" x14ac:dyDescent="0.2">
      <c r="A15"/>
      <c r="B15" s="44" t="s">
        <v>130</v>
      </c>
      <c r="C15" s="45"/>
      <c r="D15" s="47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18.75" x14ac:dyDescent="0.2">
      <c r="A16"/>
      <c r="B16" s="44" t="s">
        <v>131</v>
      </c>
      <c r="C16" s="45"/>
      <c r="D16" s="47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4" ht="18.75" x14ac:dyDescent="0.25">
      <c r="B17" s="48" t="s">
        <v>129</v>
      </c>
      <c r="C17" s="49"/>
      <c r="D17" s="50"/>
      <c r="E17" s="40"/>
      <c r="F17" s="40"/>
      <c r="G17" s="40"/>
      <c r="H17" s="40"/>
      <c r="I17" s="40"/>
      <c r="J17" s="40"/>
      <c r="K17" s="3"/>
    </row>
    <row r="18" spans="1:14" ht="18.75" x14ac:dyDescent="0.25">
      <c r="B18" s="48"/>
      <c r="C18" s="49"/>
      <c r="D18" s="50"/>
      <c r="E18" s="40"/>
      <c r="F18" s="40"/>
      <c r="G18" s="40"/>
      <c r="H18" s="40"/>
      <c r="I18" s="40"/>
      <c r="J18" s="40"/>
      <c r="K18" s="3"/>
      <c r="N18" s="42" t="s">
        <v>134</v>
      </c>
    </row>
    <row r="19" spans="1:14" ht="12.75" customHeight="1" x14ac:dyDescent="0.2">
      <c r="A19" s="142" t="s">
        <v>0</v>
      </c>
      <c r="B19" s="145" t="s">
        <v>1</v>
      </c>
      <c r="C19" s="146" t="s">
        <v>2</v>
      </c>
      <c r="D19" s="147" t="s">
        <v>132</v>
      </c>
      <c r="E19" s="149" t="s">
        <v>3</v>
      </c>
      <c r="F19" s="152" t="s">
        <v>4</v>
      </c>
      <c r="G19" s="153"/>
      <c r="H19" s="153"/>
      <c r="I19" s="153"/>
      <c r="J19" s="153"/>
      <c r="K19" s="154" t="s">
        <v>133</v>
      </c>
      <c r="L19" s="142" t="s">
        <v>97</v>
      </c>
      <c r="M19" s="142" t="s">
        <v>135</v>
      </c>
      <c r="N19" s="145" t="s">
        <v>99</v>
      </c>
    </row>
    <row r="20" spans="1:14" ht="14.25" customHeight="1" x14ac:dyDescent="0.2">
      <c r="A20" s="143"/>
      <c r="B20" s="146"/>
      <c r="C20" s="146"/>
      <c r="D20" s="148"/>
      <c r="E20" s="150"/>
      <c r="F20" s="148" t="s">
        <v>5</v>
      </c>
      <c r="G20" s="148"/>
      <c r="H20" s="148"/>
      <c r="I20" s="147" t="s">
        <v>6</v>
      </c>
      <c r="J20" s="147" t="s">
        <v>7</v>
      </c>
      <c r="K20" s="155"/>
      <c r="L20" s="162" t="s">
        <v>97</v>
      </c>
      <c r="M20" s="162"/>
      <c r="N20" s="145"/>
    </row>
    <row r="21" spans="1:14" ht="54.75" customHeight="1" x14ac:dyDescent="0.2">
      <c r="A21" s="144"/>
      <c r="B21" s="146"/>
      <c r="C21" s="146"/>
      <c r="D21" s="148"/>
      <c r="E21" s="151"/>
      <c r="F21" s="51" t="s">
        <v>8</v>
      </c>
      <c r="G21" s="51" t="s">
        <v>9</v>
      </c>
      <c r="H21" s="51" t="s">
        <v>10</v>
      </c>
      <c r="I21" s="147"/>
      <c r="J21" s="147"/>
      <c r="K21" s="156"/>
      <c r="L21" s="163"/>
      <c r="M21" s="163"/>
      <c r="N21" s="145"/>
    </row>
    <row r="22" spans="1:14" ht="15.75" x14ac:dyDescent="0.25">
      <c r="A22" s="52">
        <v>1</v>
      </c>
      <c r="B22" s="53">
        <v>2</v>
      </c>
      <c r="C22" s="53">
        <v>3</v>
      </c>
      <c r="D22" s="54">
        <v>4</v>
      </c>
      <c r="E22" s="55">
        <v>5</v>
      </c>
      <c r="F22" s="54">
        <v>6</v>
      </c>
      <c r="G22" s="54">
        <v>7</v>
      </c>
      <c r="H22" s="54">
        <v>8</v>
      </c>
      <c r="I22" s="54"/>
      <c r="J22" s="54">
        <v>9</v>
      </c>
      <c r="K22" s="54">
        <v>5</v>
      </c>
      <c r="L22" s="53"/>
      <c r="M22" s="53">
        <v>6</v>
      </c>
      <c r="N22" s="53">
        <v>7</v>
      </c>
    </row>
    <row r="23" spans="1:14" ht="30" customHeight="1" x14ac:dyDescent="0.25">
      <c r="A23" s="52" t="s">
        <v>11</v>
      </c>
      <c r="B23" s="56" t="s">
        <v>12</v>
      </c>
      <c r="C23" s="57" t="s">
        <v>13</v>
      </c>
      <c r="D23" s="58">
        <f>D25</f>
        <v>2676062</v>
      </c>
      <c r="E23" s="59">
        <f>E25</f>
        <v>2466432</v>
      </c>
      <c r="F23" s="60"/>
      <c r="G23" s="60"/>
      <c r="H23" s="60"/>
      <c r="I23" s="58">
        <f>I25</f>
        <v>2466432</v>
      </c>
      <c r="J23" s="60"/>
      <c r="K23" s="58">
        <f>K25</f>
        <v>2574123.1653814605</v>
      </c>
      <c r="L23" s="61">
        <f>K23-D23</f>
        <v>-101938.83461853955</v>
      </c>
      <c r="M23" s="62">
        <f>K23/D23-1</f>
        <v>-3.8092852339945638E-2</v>
      </c>
      <c r="N23" s="57"/>
    </row>
    <row r="24" spans="1:14" ht="15.75" x14ac:dyDescent="0.25">
      <c r="A24" s="52"/>
      <c r="B24" s="57" t="s">
        <v>4</v>
      </c>
      <c r="C24" s="57"/>
      <c r="D24" s="60"/>
      <c r="E24" s="63"/>
      <c r="F24" s="60"/>
      <c r="G24" s="60"/>
      <c r="H24" s="60"/>
      <c r="I24" s="60"/>
      <c r="J24" s="60"/>
      <c r="K24" s="60"/>
      <c r="L24" s="64"/>
      <c r="M24" s="62"/>
      <c r="N24" s="57"/>
    </row>
    <row r="25" spans="1:14" ht="15.75" x14ac:dyDescent="0.25">
      <c r="A25" s="52">
        <v>1</v>
      </c>
      <c r="B25" s="65" t="s">
        <v>14</v>
      </c>
      <c r="C25" s="57" t="s">
        <v>13</v>
      </c>
      <c r="D25" s="58">
        <f>D27:D27+D28</f>
        <v>2676062</v>
      </c>
      <c r="E25" s="59">
        <f>E27:E27+E28</f>
        <v>2466432</v>
      </c>
      <c r="F25" s="60"/>
      <c r="G25" s="60"/>
      <c r="H25" s="60"/>
      <c r="I25" s="58">
        <f>I27:I27+I28</f>
        <v>2466432</v>
      </c>
      <c r="J25" s="60"/>
      <c r="K25" s="58">
        <f>K27:K27+K28</f>
        <v>2574123.1653814605</v>
      </c>
      <c r="L25" s="61">
        <f>K25-D25</f>
        <v>-101938.83461853955</v>
      </c>
      <c r="M25" s="62">
        <f>K25/D25-1</f>
        <v>-3.8092852339945638E-2</v>
      </c>
      <c r="N25" s="57"/>
    </row>
    <row r="26" spans="1:14" ht="15.75" x14ac:dyDescent="0.25">
      <c r="A26" s="52"/>
      <c r="B26" s="57" t="s">
        <v>4</v>
      </c>
      <c r="C26" s="57"/>
      <c r="D26" s="60"/>
      <c r="E26" s="63"/>
      <c r="F26" s="60"/>
      <c r="G26" s="60"/>
      <c r="H26" s="60"/>
      <c r="I26" s="60"/>
      <c r="J26" s="60"/>
      <c r="K26" s="60"/>
      <c r="L26" s="64"/>
      <c r="M26" s="66"/>
      <c r="N26" s="57"/>
    </row>
    <row r="27" spans="1:14" ht="57.75" customHeight="1" x14ac:dyDescent="0.2">
      <c r="A27" s="67" t="s">
        <v>15</v>
      </c>
      <c r="B27" s="68" t="s">
        <v>16</v>
      </c>
      <c r="C27" s="68" t="s">
        <v>13</v>
      </c>
      <c r="D27" s="69">
        <f>'[1]Испол ТС с июля чрм '!$DH$11</f>
        <v>1565336</v>
      </c>
      <c r="E27" s="70">
        <v>1413056</v>
      </c>
      <c r="F27" s="71"/>
      <c r="G27" s="71"/>
      <c r="H27" s="71"/>
      <c r="I27" s="71">
        <f>E27</f>
        <v>1413056</v>
      </c>
      <c r="J27" s="71"/>
      <c r="K27" s="69">
        <f>'[2]г.Экибастуз продолж.2015г.'!$AD$104</f>
        <v>1486104.5996245202</v>
      </c>
      <c r="L27" s="72">
        <f t="shared" ref="L27:L34" si="0">K27-D27</f>
        <v>-79231.400375479832</v>
      </c>
      <c r="M27" s="73">
        <f>K27/D27-1</f>
        <v>-5.0616225765892975E-2</v>
      </c>
      <c r="N27" s="68" t="s">
        <v>152</v>
      </c>
    </row>
    <row r="28" spans="1:14" ht="31.5" x14ac:dyDescent="0.2">
      <c r="A28" s="67" t="s">
        <v>17</v>
      </c>
      <c r="B28" s="68" t="s">
        <v>18</v>
      </c>
      <c r="C28" s="68" t="s">
        <v>13</v>
      </c>
      <c r="D28" s="69">
        <f>'[1]Испол ТС с июля чрм '!$DH$12</f>
        <v>1110726</v>
      </c>
      <c r="E28" s="70">
        <v>1053376</v>
      </c>
      <c r="F28" s="71"/>
      <c r="G28" s="71"/>
      <c r="H28" s="71"/>
      <c r="I28" s="71">
        <f>E28</f>
        <v>1053376</v>
      </c>
      <c r="J28" s="71"/>
      <c r="K28" s="69">
        <f>'[2]г.Экибастуз продолж.2015г.'!$AE$104</f>
        <v>1088018.5657569401</v>
      </c>
      <c r="L28" s="72">
        <f t="shared" si="0"/>
        <v>-22707.43424305995</v>
      </c>
      <c r="M28" s="74">
        <f>K28/D28-1</f>
        <v>-2.0443776631734467E-2</v>
      </c>
      <c r="N28" s="68" t="s">
        <v>152</v>
      </c>
    </row>
    <row r="29" spans="1:14" ht="15.75" x14ac:dyDescent="0.25">
      <c r="A29" s="52" t="s">
        <v>19</v>
      </c>
      <c r="B29" s="65" t="s">
        <v>20</v>
      </c>
      <c r="C29" s="57" t="s">
        <v>13</v>
      </c>
      <c r="D29" s="58">
        <f>D31+D34+D40+D41+D46</f>
        <v>49496</v>
      </c>
      <c r="E29" s="59" t="e">
        <f>E31+E34+E40+E41+E46</f>
        <v>#REF!</v>
      </c>
      <c r="F29" s="58" t="e">
        <f>F31+F34+F40+F41+F46</f>
        <v>#REF!</v>
      </c>
      <c r="G29" s="58" t="e">
        <f>G31+G34+G40+G41+G46</f>
        <v>#REF!</v>
      </c>
      <c r="H29" s="58" t="e">
        <f>H31+H34+H40+H41+H46</f>
        <v>#REF!</v>
      </c>
      <c r="I29" s="58" t="e">
        <f>E29-F29-G29-H29</f>
        <v>#REF!</v>
      </c>
      <c r="J29" s="58" t="e">
        <f>J31+J34+J40+J41+J46</f>
        <v>#REF!</v>
      </c>
      <c r="K29" s="58">
        <f>K31+K34+K40+K41+K46</f>
        <v>65857.884359030373</v>
      </c>
      <c r="L29" s="61">
        <f t="shared" si="0"/>
        <v>16361.884359030373</v>
      </c>
      <c r="M29" s="75">
        <f>K29/D29-1</f>
        <v>0.33056983107787241</v>
      </c>
      <c r="N29" s="76"/>
    </row>
    <row r="30" spans="1:14" ht="15.75" x14ac:dyDescent="0.25">
      <c r="A30" s="52"/>
      <c r="B30" s="57" t="s">
        <v>4</v>
      </c>
      <c r="C30" s="57"/>
      <c r="D30" s="60"/>
      <c r="E30" s="63"/>
      <c r="F30" s="60"/>
      <c r="G30" s="60"/>
      <c r="H30" s="60"/>
      <c r="I30" s="60"/>
      <c r="J30" s="60"/>
      <c r="K30" s="60"/>
      <c r="L30" s="64">
        <f t="shared" si="0"/>
        <v>0</v>
      </c>
      <c r="M30" s="66"/>
      <c r="N30" s="76"/>
    </row>
    <row r="31" spans="1:14" ht="15.75" x14ac:dyDescent="0.25">
      <c r="A31" s="52">
        <v>2</v>
      </c>
      <c r="B31" s="65" t="s">
        <v>21</v>
      </c>
      <c r="C31" s="57" t="s">
        <v>13</v>
      </c>
      <c r="D31" s="58">
        <f>D33</f>
        <v>2583</v>
      </c>
      <c r="E31" s="59">
        <f>E33</f>
        <v>2663.5953817783957</v>
      </c>
      <c r="F31" s="58" t="e">
        <f>F33+#REF!</f>
        <v>#REF!</v>
      </c>
      <c r="G31" s="58" t="e">
        <f>G33+#REF!</f>
        <v>#REF!</v>
      </c>
      <c r="H31" s="58" t="e">
        <f>H33+#REF!</f>
        <v>#REF!</v>
      </c>
      <c r="I31" s="58" t="e">
        <f>E31-F31-G31-H31</f>
        <v>#REF!</v>
      </c>
      <c r="J31" s="58" t="e">
        <f>J33+#REF!</f>
        <v>#REF!</v>
      </c>
      <c r="K31" s="58">
        <f>K33</f>
        <v>2659.5953817783957</v>
      </c>
      <c r="L31" s="61">
        <f t="shared" si="0"/>
        <v>76.595381778395677</v>
      </c>
      <c r="M31" s="75">
        <f>K31/D31-1</f>
        <v>2.9653651482150822E-2</v>
      </c>
      <c r="N31" s="76"/>
    </row>
    <row r="32" spans="1:14" ht="15.75" x14ac:dyDescent="0.25">
      <c r="A32" s="52"/>
      <c r="B32" s="57" t="s">
        <v>4</v>
      </c>
      <c r="C32" s="57"/>
      <c r="D32" s="60"/>
      <c r="E32" s="63"/>
      <c r="F32" s="60"/>
      <c r="G32" s="60"/>
      <c r="H32" s="60"/>
      <c r="I32" s="60"/>
      <c r="J32" s="60"/>
      <c r="K32" s="60"/>
      <c r="L32" s="64">
        <f t="shared" si="0"/>
        <v>0</v>
      </c>
      <c r="M32" s="66"/>
      <c r="N32" s="76"/>
    </row>
    <row r="33" spans="1:14" ht="15.75" x14ac:dyDescent="0.25">
      <c r="A33" s="53" t="s">
        <v>22</v>
      </c>
      <c r="B33" s="57" t="s">
        <v>23</v>
      </c>
      <c r="C33" s="57"/>
      <c r="D33" s="60">
        <v>2583</v>
      </c>
      <c r="E33" s="63">
        <f>F33+G33+H33+J33+K33</f>
        <v>2663.5953817783957</v>
      </c>
      <c r="F33" s="60"/>
      <c r="G33" s="60">
        <v>4</v>
      </c>
      <c r="H33" s="60"/>
      <c r="I33" s="60">
        <f>E33-F33-G33-H33</f>
        <v>2659.5953817783957</v>
      </c>
      <c r="J33" s="60"/>
      <c r="K33" s="60">
        <f>'[1]Испол ТС с июля чрм '!$DI$17</f>
        <v>2659.5953817783957</v>
      </c>
      <c r="L33" s="64">
        <f t="shared" si="0"/>
        <v>76.595381778395677</v>
      </c>
      <c r="M33" s="77">
        <f>K33/D33-1</f>
        <v>2.9653651482150822E-2</v>
      </c>
      <c r="N33" s="76"/>
    </row>
    <row r="34" spans="1:14" ht="15.75" x14ac:dyDescent="0.25">
      <c r="A34" s="52">
        <v>3</v>
      </c>
      <c r="B34" s="65" t="s">
        <v>24</v>
      </c>
      <c r="C34" s="57" t="s">
        <v>13</v>
      </c>
      <c r="D34" s="58">
        <f>D36+D39</f>
        <v>31966</v>
      </c>
      <c r="E34" s="59" t="e">
        <f>E36+E39+#REF!</f>
        <v>#REF!</v>
      </c>
      <c r="F34" s="58">
        <f>F36+F39</f>
        <v>23.892000000000003</v>
      </c>
      <c r="G34" s="58">
        <f>G36+G39</f>
        <v>90</v>
      </c>
      <c r="H34" s="58">
        <f>H36+H39</f>
        <v>583</v>
      </c>
      <c r="I34" s="58" t="e">
        <f>E34-F34-G34-H34</f>
        <v>#REF!</v>
      </c>
      <c r="J34" s="58" t="e">
        <f>J36+J39+#REF!</f>
        <v>#REF!</v>
      </c>
      <c r="K34" s="58">
        <f>K36+K39</f>
        <v>44500.149202317465</v>
      </c>
      <c r="L34" s="61">
        <f t="shared" si="0"/>
        <v>12534.149202317465</v>
      </c>
      <c r="M34" s="75">
        <f>K34/D34-1</f>
        <v>0.39210877814920431</v>
      </c>
      <c r="N34" s="76"/>
    </row>
    <row r="35" spans="1:14" ht="15.75" x14ac:dyDescent="0.25">
      <c r="A35" s="52"/>
      <c r="B35" s="57" t="s">
        <v>4</v>
      </c>
      <c r="C35" s="57"/>
      <c r="D35" s="60"/>
      <c r="E35" s="63"/>
      <c r="F35" s="60"/>
      <c r="G35" s="60"/>
      <c r="H35" s="60"/>
      <c r="I35" s="60"/>
      <c r="J35" s="60"/>
      <c r="K35" s="60"/>
      <c r="L35" s="64"/>
      <c r="M35" s="122"/>
      <c r="N35" s="81"/>
    </row>
    <row r="36" spans="1:14" ht="63" x14ac:dyDescent="0.25">
      <c r="A36" s="53" t="s">
        <v>25</v>
      </c>
      <c r="B36" s="57" t="s">
        <v>26</v>
      </c>
      <c r="C36" s="10" t="s">
        <v>27</v>
      </c>
      <c r="D36" s="60">
        <v>29327</v>
      </c>
      <c r="E36" s="78">
        <f>F36+G36+H36+K36</f>
        <v>40936.837728738472</v>
      </c>
      <c r="F36" s="79">
        <f>[3]Субаренда!F18</f>
        <v>21.528000000000002</v>
      </c>
      <c r="G36" s="60">
        <v>60</v>
      </c>
      <c r="H36" s="60">
        <v>508</v>
      </c>
      <c r="I36" s="60">
        <f>E36-F36-G36-H36</f>
        <v>40347.309728738473</v>
      </c>
      <c r="J36" s="60"/>
      <c r="K36" s="60">
        <f>'[1]Испол ТС с июля чрм '!$DI$20</f>
        <v>40347.309728738473</v>
      </c>
      <c r="L36" s="64">
        <f t="shared" ref="L36:L60" si="1">K36-D36</f>
        <v>11020.309728738473</v>
      </c>
      <c r="M36" s="77">
        <f>K36/D36-1</f>
        <v>0.37577351003302328</v>
      </c>
      <c r="N36" s="136" t="s">
        <v>138</v>
      </c>
    </row>
    <row r="37" spans="1:14" ht="15.75" x14ac:dyDescent="0.25">
      <c r="A37" s="80" t="s">
        <v>108</v>
      </c>
      <c r="B37" s="57" t="s">
        <v>106</v>
      </c>
      <c r="C37" s="10" t="s">
        <v>107</v>
      </c>
      <c r="D37" s="60">
        <v>48875</v>
      </c>
      <c r="E37" s="78"/>
      <c r="F37" s="79"/>
      <c r="G37" s="60"/>
      <c r="H37" s="60"/>
      <c r="I37" s="60"/>
      <c r="J37" s="60"/>
      <c r="K37" s="60">
        <f>K36/12/K38*1000</f>
        <v>67245.516214564122</v>
      </c>
      <c r="L37" s="64"/>
      <c r="M37" s="134">
        <f>K37/D37-1</f>
        <v>0.37586733942842199</v>
      </c>
      <c r="N37" s="135"/>
    </row>
    <row r="38" spans="1:14" ht="15.75" x14ac:dyDescent="0.25">
      <c r="A38" s="80" t="s">
        <v>109</v>
      </c>
      <c r="B38" s="57" t="s">
        <v>110</v>
      </c>
      <c r="C38" s="10" t="s">
        <v>100</v>
      </c>
      <c r="D38" s="60">
        <v>50</v>
      </c>
      <c r="E38" s="78"/>
      <c r="F38" s="79"/>
      <c r="G38" s="60"/>
      <c r="H38" s="60"/>
      <c r="I38" s="60"/>
      <c r="J38" s="60"/>
      <c r="K38" s="60">
        <v>50</v>
      </c>
      <c r="L38" s="64"/>
      <c r="M38" s="77"/>
      <c r="N38" s="81"/>
    </row>
    <row r="39" spans="1:14" ht="15.75" x14ac:dyDescent="0.25">
      <c r="A39" s="53" t="s">
        <v>28</v>
      </c>
      <c r="B39" s="76" t="s">
        <v>29</v>
      </c>
      <c r="C39" s="10" t="s">
        <v>27</v>
      </c>
      <c r="D39" s="60">
        <v>2639</v>
      </c>
      <c r="E39" s="63">
        <f>F39+G39+H39+K39</f>
        <v>4260.203473578993</v>
      </c>
      <c r="F39" s="79">
        <f>[3]Субаренда!G18</f>
        <v>2.3640000000000003</v>
      </c>
      <c r="G39" s="60">
        <v>30</v>
      </c>
      <c r="H39" s="60">
        <v>75</v>
      </c>
      <c r="I39" s="60">
        <f>E39-F39-G39-H39</f>
        <v>4152.8394735789934</v>
      </c>
      <c r="J39" s="60"/>
      <c r="K39" s="60">
        <f>'[1]Испол ТС с июля чрм '!$DI$21</f>
        <v>4152.8394735789934</v>
      </c>
      <c r="L39" s="64">
        <f t="shared" si="1"/>
        <v>1513.8394735789934</v>
      </c>
      <c r="M39" s="82">
        <f>K39/D39-1</f>
        <v>0.57364133140545404</v>
      </c>
      <c r="N39" s="76"/>
    </row>
    <row r="40" spans="1:14" ht="15.75" x14ac:dyDescent="0.25">
      <c r="A40" s="52">
        <v>4</v>
      </c>
      <c r="B40" s="65" t="s">
        <v>30</v>
      </c>
      <c r="C40" s="57" t="s">
        <v>13</v>
      </c>
      <c r="D40" s="58">
        <v>476</v>
      </c>
      <c r="E40" s="59">
        <f>F40+G40+H40+J40+K40</f>
        <v>1723.1411271925554</v>
      </c>
      <c r="F40" s="58"/>
      <c r="G40" s="58">
        <v>218</v>
      </c>
      <c r="H40" s="58">
        <v>66</v>
      </c>
      <c r="I40" s="58">
        <f>E40-F40-G40-H40</f>
        <v>1439.1411271925554</v>
      </c>
      <c r="J40" s="58"/>
      <c r="K40" s="58">
        <f>'[1]Испол ТС с июля чрм '!$DI$23</f>
        <v>1439.1411271925554</v>
      </c>
      <c r="L40" s="61">
        <f t="shared" si="1"/>
        <v>963.14112719255536</v>
      </c>
      <c r="M40" s="62">
        <f>K40/D40-1</f>
        <v>2.0234057293961247</v>
      </c>
      <c r="N40" s="76" t="s">
        <v>150</v>
      </c>
    </row>
    <row r="41" spans="1:14" ht="15.75" x14ac:dyDescent="0.25">
      <c r="A41" s="52">
        <v>5</v>
      </c>
      <c r="B41" s="65" t="s">
        <v>31</v>
      </c>
      <c r="C41" s="57" t="s">
        <v>13</v>
      </c>
      <c r="D41" s="58">
        <f>D43+D44+D45</f>
        <v>2097</v>
      </c>
      <c r="E41" s="59">
        <f t="shared" ref="E41:J41" si="2">SUM(E43:E45)</f>
        <v>3087.7973500000003</v>
      </c>
      <c r="F41" s="58">
        <f t="shared" si="2"/>
        <v>48.8</v>
      </c>
      <c r="G41" s="58">
        <f t="shared" si="2"/>
        <v>0</v>
      </c>
      <c r="H41" s="58">
        <f t="shared" si="2"/>
        <v>0</v>
      </c>
      <c r="I41" s="58">
        <f t="shared" si="2"/>
        <v>3038.9973500000001</v>
      </c>
      <c r="J41" s="58">
        <f t="shared" si="2"/>
        <v>369.22800000000001</v>
      </c>
      <c r="K41" s="58">
        <f>K43+K44+K45</f>
        <v>2669.76935</v>
      </c>
      <c r="L41" s="61">
        <f t="shared" si="1"/>
        <v>572.76935000000003</v>
      </c>
      <c r="M41" s="62">
        <f>K41/D41-1</f>
        <v>0.27313750596089648</v>
      </c>
      <c r="N41" s="76"/>
    </row>
    <row r="42" spans="1:14" ht="15.75" x14ac:dyDescent="0.25">
      <c r="A42" s="52"/>
      <c r="B42" s="57" t="s">
        <v>4</v>
      </c>
      <c r="C42" s="57"/>
      <c r="D42" s="60"/>
      <c r="E42" s="63"/>
      <c r="F42" s="60"/>
      <c r="G42" s="60"/>
      <c r="H42" s="60"/>
      <c r="I42" s="60"/>
      <c r="J42" s="60"/>
      <c r="K42" s="60"/>
      <c r="L42" s="64">
        <f t="shared" si="1"/>
        <v>0</v>
      </c>
      <c r="M42" s="66"/>
      <c r="N42" s="76"/>
    </row>
    <row r="43" spans="1:14" ht="63" x14ac:dyDescent="0.25">
      <c r="A43" s="53" t="s">
        <v>32</v>
      </c>
      <c r="B43" s="57" t="s">
        <v>33</v>
      </c>
      <c r="C43" s="10" t="s">
        <v>27</v>
      </c>
      <c r="D43" s="60">
        <v>1967</v>
      </c>
      <c r="E43" s="63">
        <f>F43+G43+H43+J43+K43</f>
        <v>2872.2998500000003</v>
      </c>
      <c r="F43" s="60"/>
      <c r="G43" s="60"/>
      <c r="H43" s="60"/>
      <c r="I43" s="60">
        <f>E43-F43-G43-H43</f>
        <v>2872.2998500000003</v>
      </c>
      <c r="J43" s="60">
        <f>341.73+27.498</f>
        <v>369.22800000000001</v>
      </c>
      <c r="K43" s="60">
        <f>'[1]Испол ТС с июля чрм '!$DI$26</f>
        <v>2503.0718500000003</v>
      </c>
      <c r="L43" s="64">
        <f t="shared" si="1"/>
        <v>536.07185000000027</v>
      </c>
      <c r="M43" s="77">
        <f>K43/D43-1</f>
        <v>0.27253271479410279</v>
      </c>
      <c r="N43" s="121" t="s">
        <v>148</v>
      </c>
    </row>
    <row r="44" spans="1:14" ht="31.5" x14ac:dyDescent="0.25">
      <c r="A44" s="53" t="s">
        <v>34</v>
      </c>
      <c r="B44" s="76" t="s">
        <v>35</v>
      </c>
      <c r="C44" s="10" t="s">
        <v>27</v>
      </c>
      <c r="D44" s="60">
        <v>94</v>
      </c>
      <c r="E44" s="63">
        <f>F44+G44+H44+J44+K44</f>
        <v>99.71350000000001</v>
      </c>
      <c r="F44" s="60"/>
      <c r="G44" s="60"/>
      <c r="H44" s="60"/>
      <c r="I44" s="60">
        <f>E44-F44-G44-H44</f>
        <v>99.71350000000001</v>
      </c>
      <c r="J44" s="60"/>
      <c r="K44" s="60">
        <f>'[1]Испол ТС с июля чрм '!$DI$27</f>
        <v>99.71350000000001</v>
      </c>
      <c r="L44" s="64">
        <f t="shared" si="1"/>
        <v>5.7135000000000105</v>
      </c>
      <c r="M44" s="77">
        <f>K44/D44-1</f>
        <v>6.0781914893617062E-2</v>
      </c>
      <c r="N44" s="76"/>
    </row>
    <row r="45" spans="1:14" ht="63" x14ac:dyDescent="0.25">
      <c r="A45" s="53" t="s">
        <v>36</v>
      </c>
      <c r="B45" s="57" t="s">
        <v>37</v>
      </c>
      <c r="C45" s="10" t="s">
        <v>27</v>
      </c>
      <c r="D45" s="60">
        <v>36</v>
      </c>
      <c r="E45" s="63">
        <f>F45+G45+H45+J45+K45</f>
        <v>115.78400000000001</v>
      </c>
      <c r="F45" s="84">
        <v>48.8</v>
      </c>
      <c r="G45" s="60"/>
      <c r="H45" s="60"/>
      <c r="I45" s="84">
        <f>E45-F45-G45-H45</f>
        <v>66.984000000000009</v>
      </c>
      <c r="J45" s="60"/>
      <c r="K45" s="85">
        <f>'[1]Испол ТС с июля чрм '!$DI$28</f>
        <v>66.984000000000009</v>
      </c>
      <c r="L45" s="64">
        <f t="shared" si="1"/>
        <v>30.984000000000009</v>
      </c>
      <c r="M45" s="77">
        <f>K45/D45-1</f>
        <v>0.86066666666666691</v>
      </c>
      <c r="N45" s="121" t="s">
        <v>149</v>
      </c>
    </row>
    <row r="46" spans="1:14" ht="15.75" x14ac:dyDescent="0.25">
      <c r="A46" s="52">
        <v>6</v>
      </c>
      <c r="B46" s="65" t="s">
        <v>38</v>
      </c>
      <c r="C46" s="57"/>
      <c r="D46" s="58">
        <f>SUM(D48:D60)</f>
        <v>12374</v>
      </c>
      <c r="E46" s="59">
        <f>SUM(E48:E63)</f>
        <v>15719.42111076</v>
      </c>
      <c r="F46" s="58">
        <f t="shared" ref="F46:K46" si="3">SUM(F48:F63)</f>
        <v>519.4620000000001</v>
      </c>
      <c r="G46" s="58">
        <f t="shared" si="3"/>
        <v>107.60000000000001</v>
      </c>
      <c r="H46" s="58">
        <f t="shared" si="3"/>
        <v>6</v>
      </c>
      <c r="I46" s="58">
        <f t="shared" si="3"/>
        <v>15086.359110759999</v>
      </c>
      <c r="J46" s="58">
        <f t="shared" si="3"/>
        <v>2530.4659999999999</v>
      </c>
      <c r="K46" s="58">
        <f t="shared" si="3"/>
        <v>14589.229297741962</v>
      </c>
      <c r="L46" s="61">
        <f t="shared" si="1"/>
        <v>2215.229297741962</v>
      </c>
      <c r="M46" s="62">
        <f>K46/D46-1</f>
        <v>0.17902289459689369</v>
      </c>
      <c r="N46" s="76"/>
    </row>
    <row r="47" spans="1:14" ht="15.75" x14ac:dyDescent="0.25">
      <c r="A47" s="52"/>
      <c r="B47" s="57" t="s">
        <v>4</v>
      </c>
      <c r="C47" s="57"/>
      <c r="D47" s="60"/>
      <c r="E47" s="63"/>
      <c r="F47" s="60"/>
      <c r="G47" s="60"/>
      <c r="H47" s="60"/>
      <c r="I47" s="60"/>
      <c r="J47" s="60"/>
      <c r="K47" s="60"/>
      <c r="L47" s="64">
        <f t="shared" si="1"/>
        <v>0</v>
      </c>
      <c r="M47" s="66"/>
      <c r="N47" s="76"/>
    </row>
    <row r="48" spans="1:14" ht="69.75" customHeight="1" x14ac:dyDescent="0.25">
      <c r="A48" s="53" t="s">
        <v>39</v>
      </c>
      <c r="B48" s="57" t="s">
        <v>40</v>
      </c>
      <c r="C48" s="10" t="s">
        <v>27</v>
      </c>
      <c r="D48" s="60">
        <f>'[1]Испол ТС с июля чрм '!$DH$31</f>
        <v>1567</v>
      </c>
      <c r="E48" s="63">
        <v>2521</v>
      </c>
      <c r="F48" s="86">
        <f>99.72-48.8</f>
        <v>50.92</v>
      </c>
      <c r="G48" s="60">
        <v>86.4</v>
      </c>
      <c r="H48" s="60"/>
      <c r="I48" s="60">
        <f t="shared" ref="I48:I63" si="4">E48-F48-G48-H48</f>
        <v>2383.6799999999998</v>
      </c>
      <c r="J48" s="60">
        <v>1074</v>
      </c>
      <c r="K48" s="85">
        <v>2412</v>
      </c>
      <c r="L48" s="64">
        <f t="shared" si="1"/>
        <v>845</v>
      </c>
      <c r="M48" s="77">
        <f t="shared" ref="M48:M59" si="5">K48/D48-1</f>
        <v>0.5392469687300574</v>
      </c>
      <c r="N48" s="121" t="s">
        <v>147</v>
      </c>
    </row>
    <row r="49" spans="1:14" ht="69.75" customHeight="1" x14ac:dyDescent="0.25">
      <c r="A49" s="53" t="s">
        <v>41</v>
      </c>
      <c r="B49" s="57" t="s">
        <v>42</v>
      </c>
      <c r="C49" s="10" t="s">
        <v>27</v>
      </c>
      <c r="D49" s="60">
        <v>6541</v>
      </c>
      <c r="E49" s="78">
        <v>7191.52</v>
      </c>
      <c r="F49" s="86">
        <v>321.60000000000002</v>
      </c>
      <c r="G49" s="60"/>
      <c r="H49" s="60"/>
      <c r="I49" s="60">
        <f t="shared" si="4"/>
        <v>6869.92</v>
      </c>
      <c r="J49" s="60"/>
      <c r="K49" s="85">
        <f>'[1]Испол ТС с июля чрм '!$DI$32</f>
        <v>7468.6852489040011</v>
      </c>
      <c r="L49" s="64">
        <f t="shared" si="1"/>
        <v>927.68524890400113</v>
      </c>
      <c r="M49" s="77">
        <f t="shared" si="5"/>
        <v>0.14182621142088392</v>
      </c>
      <c r="N49" s="121" t="s">
        <v>148</v>
      </c>
    </row>
    <row r="50" spans="1:14" ht="15.75" x14ac:dyDescent="0.25">
      <c r="A50" s="53" t="s">
        <v>43</v>
      </c>
      <c r="B50" s="57" t="s">
        <v>44</v>
      </c>
      <c r="C50" s="10" t="s">
        <v>27</v>
      </c>
      <c r="D50" s="60">
        <v>530</v>
      </c>
      <c r="E50" s="63">
        <v>605</v>
      </c>
      <c r="F50" s="84">
        <v>33.35</v>
      </c>
      <c r="G50" s="60">
        <v>17.2</v>
      </c>
      <c r="H50" s="60"/>
      <c r="I50" s="86">
        <f t="shared" si="4"/>
        <v>554.44999999999993</v>
      </c>
      <c r="J50" s="60"/>
      <c r="K50" s="85">
        <f>'[1]Испол ТС с июля чрм '!$DI$33</f>
        <v>544.39566688000002</v>
      </c>
      <c r="L50" s="64">
        <f t="shared" si="1"/>
        <v>14.395666880000022</v>
      </c>
      <c r="M50" s="77">
        <f t="shared" si="5"/>
        <v>2.7161635622641622E-2</v>
      </c>
      <c r="N50" s="57"/>
    </row>
    <row r="51" spans="1:14" ht="50.25" customHeight="1" x14ac:dyDescent="0.25">
      <c r="A51" s="53" t="s">
        <v>45</v>
      </c>
      <c r="B51" s="57" t="s">
        <v>46</v>
      </c>
      <c r="C51" s="10" t="s">
        <v>27</v>
      </c>
      <c r="D51" s="60">
        <v>1404</v>
      </c>
      <c r="E51" s="63">
        <f>1772-23.287-77.369</f>
        <v>1671.3440000000001</v>
      </c>
      <c r="F51" s="60">
        <v>30</v>
      </c>
      <c r="G51" s="60">
        <v>4</v>
      </c>
      <c r="H51" s="60"/>
      <c r="I51" s="60">
        <f t="shared" si="4"/>
        <v>1637.3440000000001</v>
      </c>
      <c r="J51" s="60"/>
      <c r="K51" s="85">
        <f>'[1]Испол ТС с июля чрм '!$DI$34</f>
        <v>1860.9017995000004</v>
      </c>
      <c r="L51" s="64">
        <f t="shared" si="1"/>
        <v>456.90179950000038</v>
      </c>
      <c r="M51" s="66">
        <f t="shared" si="5"/>
        <v>0.3254286321225075</v>
      </c>
      <c r="N51" s="76" t="s">
        <v>119</v>
      </c>
    </row>
    <row r="52" spans="1:14" ht="15.75" x14ac:dyDescent="0.25">
      <c r="A52" s="53" t="s">
        <v>47</v>
      </c>
      <c r="B52" s="57" t="s">
        <v>48</v>
      </c>
      <c r="C52" s="10" t="s">
        <v>27</v>
      </c>
      <c r="D52" s="60">
        <v>16</v>
      </c>
      <c r="E52" s="63">
        <f t="shared" ref="E52:E57" si="6">F52+G52+H52+J52+K52</f>
        <v>15.360130000000002</v>
      </c>
      <c r="F52" s="60"/>
      <c r="G52" s="60"/>
      <c r="H52" s="60"/>
      <c r="I52" s="60">
        <f t="shared" si="4"/>
        <v>15.360130000000002</v>
      </c>
      <c r="J52" s="60"/>
      <c r="K52" s="85">
        <f>'[1]Испол ТС с июля чрм '!$DI$35</f>
        <v>15.360130000000002</v>
      </c>
      <c r="L52" s="64">
        <f t="shared" si="1"/>
        <v>-0.63986999999999838</v>
      </c>
      <c r="M52" s="66">
        <f t="shared" si="5"/>
        <v>-3.9991874999999899E-2</v>
      </c>
      <c r="N52" s="76"/>
    </row>
    <row r="53" spans="1:14" ht="31.5" x14ac:dyDescent="0.25">
      <c r="A53" s="53" t="s">
        <v>49</v>
      </c>
      <c r="B53" s="76" t="s">
        <v>50</v>
      </c>
      <c r="C53" s="10" t="s">
        <v>27</v>
      </c>
      <c r="D53" s="60">
        <v>891</v>
      </c>
      <c r="E53" s="63">
        <f t="shared" si="6"/>
        <v>855.70331075999991</v>
      </c>
      <c r="F53" s="60"/>
      <c r="G53" s="60"/>
      <c r="H53" s="60">
        <v>6</v>
      </c>
      <c r="I53" s="60">
        <f t="shared" si="4"/>
        <v>849.70331075999991</v>
      </c>
      <c r="J53" s="60"/>
      <c r="K53" s="85">
        <f>'[1]Испол ТС с июля чрм '!$DI$36</f>
        <v>849.70331075999991</v>
      </c>
      <c r="L53" s="64">
        <f t="shared" si="1"/>
        <v>-41.296689240000092</v>
      </c>
      <c r="M53" s="77">
        <f t="shared" si="5"/>
        <v>-4.6348697239057324E-2</v>
      </c>
      <c r="N53" s="57"/>
    </row>
    <row r="54" spans="1:14" ht="15.75" x14ac:dyDescent="0.25">
      <c r="A54" s="53" t="s">
        <v>51</v>
      </c>
      <c r="B54" s="57" t="s">
        <v>52</v>
      </c>
      <c r="C54" s="10" t="s">
        <v>27</v>
      </c>
      <c r="D54" s="60">
        <v>160</v>
      </c>
      <c r="E54" s="63">
        <f t="shared" si="6"/>
        <v>152</v>
      </c>
      <c r="F54" s="60"/>
      <c r="G54" s="60"/>
      <c r="H54" s="60"/>
      <c r="I54" s="60">
        <f t="shared" si="4"/>
        <v>152</v>
      </c>
      <c r="J54" s="60"/>
      <c r="K54" s="60">
        <v>152</v>
      </c>
      <c r="L54" s="64">
        <f t="shared" si="1"/>
        <v>-8</v>
      </c>
      <c r="M54" s="77">
        <f t="shared" si="5"/>
        <v>-5.0000000000000044E-2</v>
      </c>
      <c r="N54" s="57"/>
    </row>
    <row r="55" spans="1:14" ht="15.75" x14ac:dyDescent="0.25">
      <c r="A55" s="53" t="s">
        <v>53</v>
      </c>
      <c r="B55" s="57" t="s">
        <v>54</v>
      </c>
      <c r="C55" s="10" t="s">
        <v>27</v>
      </c>
      <c r="D55" s="60">
        <v>45</v>
      </c>
      <c r="E55" s="63">
        <f t="shared" si="6"/>
        <v>47.256300000000003</v>
      </c>
      <c r="F55" s="60"/>
      <c r="G55" s="60"/>
      <c r="H55" s="60"/>
      <c r="I55" s="60">
        <f t="shared" si="4"/>
        <v>47.256300000000003</v>
      </c>
      <c r="J55" s="60"/>
      <c r="K55" s="60">
        <f>'[1]Испол ТС с июля чрм '!$DI$38</f>
        <v>47.256300000000003</v>
      </c>
      <c r="L55" s="64">
        <f t="shared" si="1"/>
        <v>2.2563000000000031</v>
      </c>
      <c r="M55" s="77">
        <f t="shared" si="5"/>
        <v>5.0140000000000073E-2</v>
      </c>
      <c r="N55" s="76"/>
    </row>
    <row r="56" spans="1:14" ht="27.75" customHeight="1" x14ac:dyDescent="0.25">
      <c r="A56" s="53" t="s">
        <v>55</v>
      </c>
      <c r="B56" s="76" t="s">
        <v>56</v>
      </c>
      <c r="C56" s="10" t="s">
        <v>27</v>
      </c>
      <c r="D56" s="60">
        <f>'[1]Испол ТС с июля чрм '!$DH$39</f>
        <v>128.00000000000006</v>
      </c>
      <c r="E56" s="63">
        <f t="shared" si="6"/>
        <v>128.15358000000001</v>
      </c>
      <c r="F56" s="60"/>
      <c r="G56" s="60"/>
      <c r="H56" s="60"/>
      <c r="I56" s="60">
        <f t="shared" si="4"/>
        <v>128.15358000000001</v>
      </c>
      <c r="J56" s="60"/>
      <c r="K56" s="86">
        <f>'[1]Испол ТС с июля чрм '!$DI$39</f>
        <v>128.15358000000001</v>
      </c>
      <c r="L56" s="64">
        <f t="shared" si="1"/>
        <v>0.15357999999994831</v>
      </c>
      <c r="M56" s="77">
        <f t="shared" si="5"/>
        <v>1.1998437499995962E-3</v>
      </c>
      <c r="N56" s="83" t="s">
        <v>118</v>
      </c>
    </row>
    <row r="57" spans="1:14" ht="15.75" x14ac:dyDescent="0.25">
      <c r="A57" s="53" t="s">
        <v>57</v>
      </c>
      <c r="B57" s="57" t="s">
        <v>58</v>
      </c>
      <c r="C57" s="10" t="s">
        <v>27</v>
      </c>
      <c r="D57" s="60">
        <v>323</v>
      </c>
      <c r="E57" s="63">
        <f t="shared" si="6"/>
        <v>326.42803000000004</v>
      </c>
      <c r="F57" s="60"/>
      <c r="G57" s="60"/>
      <c r="H57" s="60"/>
      <c r="I57" s="60">
        <f t="shared" si="4"/>
        <v>326.42803000000004</v>
      </c>
      <c r="J57" s="60"/>
      <c r="K57" s="60">
        <f>'[1]Испол ТС с июля чрм '!$DI$40</f>
        <v>326.42803000000004</v>
      </c>
      <c r="L57" s="64">
        <f t="shared" si="1"/>
        <v>3.4280300000000352</v>
      </c>
      <c r="M57" s="77">
        <f t="shared" si="5"/>
        <v>1.0613095975232412E-2</v>
      </c>
      <c r="N57" s="57"/>
    </row>
    <row r="58" spans="1:14" ht="15.75" x14ac:dyDescent="0.25">
      <c r="A58" s="53" t="s">
        <v>59</v>
      </c>
      <c r="B58" s="57" t="s">
        <v>60</v>
      </c>
      <c r="C58" s="10" t="s">
        <v>27</v>
      </c>
      <c r="D58" s="60">
        <f>'[1]Испол ТС с июля чрм '!$DH$41</f>
        <v>375.99999999999994</v>
      </c>
      <c r="E58" s="63">
        <v>460.79500000000002</v>
      </c>
      <c r="F58" s="84">
        <f>51.168+32.424</f>
        <v>83.591999999999999</v>
      </c>
      <c r="G58" s="60"/>
      <c r="H58" s="60"/>
      <c r="I58" s="60">
        <f t="shared" si="4"/>
        <v>377.20300000000003</v>
      </c>
      <c r="J58" s="60">
        <v>97.41</v>
      </c>
      <c r="K58" s="60">
        <f>'[1]Испол ТС с июля чрм '!$DI$41</f>
        <v>398.5404716979607</v>
      </c>
      <c r="L58" s="64">
        <f t="shared" si="1"/>
        <v>22.540471697960754</v>
      </c>
      <c r="M58" s="77">
        <f t="shared" si="5"/>
        <v>5.9948063026491472E-2</v>
      </c>
      <c r="N58" s="57"/>
    </row>
    <row r="59" spans="1:14" ht="15.75" x14ac:dyDescent="0.25">
      <c r="A59" s="53" t="s">
        <v>61</v>
      </c>
      <c r="B59" s="57" t="s">
        <v>62</v>
      </c>
      <c r="C59" s="10" t="s">
        <v>27</v>
      </c>
      <c r="D59" s="60">
        <v>374</v>
      </c>
      <c r="E59" s="63">
        <f>F59+G59+H59+J59+K59</f>
        <v>367.95924000000002</v>
      </c>
      <c r="F59" s="60"/>
      <c r="G59" s="60"/>
      <c r="H59" s="60"/>
      <c r="I59" s="60">
        <f t="shared" si="4"/>
        <v>367.95924000000002</v>
      </c>
      <c r="J59" s="60"/>
      <c r="K59" s="60">
        <f>'[1]Испол ТС с июля чрм '!$DI$42</f>
        <v>367.95924000000002</v>
      </c>
      <c r="L59" s="64">
        <f t="shared" si="1"/>
        <v>-6.0407599999999775</v>
      </c>
      <c r="M59" s="66">
        <f t="shared" si="5"/>
        <v>-1.615176470588231E-2</v>
      </c>
      <c r="N59" s="57"/>
    </row>
    <row r="60" spans="1:14" ht="15.75" x14ac:dyDescent="0.25">
      <c r="A60" s="53" t="s">
        <v>63</v>
      </c>
      <c r="B60" s="57" t="s">
        <v>64</v>
      </c>
      <c r="C60" s="10" t="s">
        <v>27</v>
      </c>
      <c r="D60" s="60">
        <v>19</v>
      </c>
      <c r="E60" s="63">
        <f>F60+G60+H60+J60+K60</f>
        <v>17.84552</v>
      </c>
      <c r="F60" s="60"/>
      <c r="G60" s="60"/>
      <c r="H60" s="60"/>
      <c r="I60" s="60">
        <f t="shared" si="4"/>
        <v>17.84552</v>
      </c>
      <c r="J60" s="60"/>
      <c r="K60" s="85">
        <f>'[1]Испол ТС с июля чрм '!$DI$43</f>
        <v>17.84552</v>
      </c>
      <c r="L60" s="64">
        <f t="shared" si="1"/>
        <v>-1.1544799999999995</v>
      </c>
      <c r="M60" s="66">
        <v>-5.2999999999999999E-2</v>
      </c>
      <c r="N60" s="57"/>
    </row>
    <row r="61" spans="1:14" ht="31.5" hidden="1" outlineLevel="1" x14ac:dyDescent="0.25">
      <c r="A61" s="53"/>
      <c r="B61" s="57" t="s">
        <v>65</v>
      </c>
      <c r="C61" s="10" t="s">
        <v>27</v>
      </c>
      <c r="D61" s="60"/>
      <c r="E61" s="63">
        <f>F61+G61+H61+J61+K61</f>
        <v>11.968999999999999</v>
      </c>
      <c r="F61" s="60"/>
      <c r="G61" s="60"/>
      <c r="H61" s="60"/>
      <c r="I61" s="60">
        <f t="shared" si="4"/>
        <v>11.968999999999999</v>
      </c>
      <c r="J61" s="60">
        <v>11.968999999999999</v>
      </c>
      <c r="K61" s="84"/>
      <c r="L61" s="64"/>
      <c r="M61" s="66"/>
      <c r="N61" s="76" t="s">
        <v>66</v>
      </c>
    </row>
    <row r="62" spans="1:14" ht="31.5" hidden="1" outlineLevel="1" x14ac:dyDescent="0.25">
      <c r="A62" s="53"/>
      <c r="B62" s="57" t="s">
        <v>67</v>
      </c>
      <c r="C62" s="10" t="s">
        <v>27</v>
      </c>
      <c r="D62" s="60"/>
      <c r="E62" s="63">
        <f>F62+G62+H62+J62+K62</f>
        <v>373.17700000000002</v>
      </c>
      <c r="F62" s="60"/>
      <c r="G62" s="60"/>
      <c r="H62" s="60"/>
      <c r="I62" s="60">
        <f t="shared" si="4"/>
        <v>373.17700000000002</v>
      </c>
      <c r="J62" s="60">
        <v>373.17700000000002</v>
      </c>
      <c r="K62" s="84"/>
      <c r="L62" s="64"/>
      <c r="M62" s="66"/>
      <c r="N62" s="76" t="s">
        <v>68</v>
      </c>
    </row>
    <row r="63" spans="1:14" ht="31.5" hidden="1" outlineLevel="1" x14ac:dyDescent="0.25">
      <c r="A63" s="53"/>
      <c r="B63" s="57" t="s">
        <v>69</v>
      </c>
      <c r="C63" s="10" t="s">
        <v>27</v>
      </c>
      <c r="D63" s="60"/>
      <c r="E63" s="63">
        <f>F63+G63+H63+J63+K63</f>
        <v>973.91</v>
      </c>
      <c r="F63" s="60"/>
      <c r="G63" s="60"/>
      <c r="H63" s="60"/>
      <c r="I63" s="60">
        <f t="shared" si="4"/>
        <v>973.91</v>
      </c>
      <c r="J63" s="60">
        <v>973.91</v>
      </c>
      <c r="K63" s="84"/>
      <c r="L63" s="64"/>
      <c r="M63" s="66"/>
      <c r="N63" s="76" t="s">
        <v>70</v>
      </c>
    </row>
    <row r="64" spans="1:14" ht="31.5" collapsed="1" x14ac:dyDescent="0.25">
      <c r="A64" s="52" t="s">
        <v>71</v>
      </c>
      <c r="B64" s="56" t="s">
        <v>72</v>
      </c>
      <c r="C64" s="57" t="s">
        <v>13</v>
      </c>
      <c r="D64" s="58">
        <f>D29</f>
        <v>49496</v>
      </c>
      <c r="E64" s="59" t="e">
        <f>E29</f>
        <v>#REF!</v>
      </c>
      <c r="F64" s="58"/>
      <c r="G64" s="58"/>
      <c r="H64" s="58"/>
      <c r="I64" s="58" t="e">
        <f>I29</f>
        <v>#REF!</v>
      </c>
      <c r="J64" s="58"/>
      <c r="K64" s="58">
        <f>K29</f>
        <v>65857.884359030373</v>
      </c>
      <c r="L64" s="61">
        <f t="shared" ref="L64:L81" si="7">K64-D64</f>
        <v>16361.884359030373</v>
      </c>
      <c r="M64" s="77">
        <f t="shared" ref="M64:M85" si="8">K64/D64-1</f>
        <v>0.33056983107787241</v>
      </c>
      <c r="N64" s="57"/>
    </row>
    <row r="65" spans="1:14" ht="15.75" x14ac:dyDescent="0.25">
      <c r="A65" s="52" t="s">
        <v>73</v>
      </c>
      <c r="B65" s="65" t="s">
        <v>74</v>
      </c>
      <c r="C65" s="57" t="s">
        <v>13</v>
      </c>
      <c r="D65" s="58">
        <f>D64+D23</f>
        <v>2725558</v>
      </c>
      <c r="E65" s="59" t="e">
        <f>E64+E23</f>
        <v>#REF!</v>
      </c>
      <c r="F65" s="58" t="e">
        <f>F29</f>
        <v>#REF!</v>
      </c>
      <c r="G65" s="58" t="e">
        <f>G29</f>
        <v>#REF!</v>
      </c>
      <c r="H65" s="58" t="e">
        <f>H29</f>
        <v>#REF!</v>
      </c>
      <c r="I65" s="58" t="e">
        <f>I64+I23</f>
        <v>#REF!</v>
      </c>
      <c r="J65" s="58" t="e">
        <f>J29</f>
        <v>#REF!</v>
      </c>
      <c r="K65" s="58">
        <f>K64+K23</f>
        <v>2639981.049740491</v>
      </c>
      <c r="L65" s="61">
        <f t="shared" si="7"/>
        <v>-85576.950259509031</v>
      </c>
      <c r="M65" s="122">
        <f t="shared" si="8"/>
        <v>-3.1397956036712138E-2</v>
      </c>
      <c r="N65" s="137"/>
    </row>
    <row r="66" spans="1:14" ht="47.25" x14ac:dyDescent="0.25">
      <c r="A66" s="52" t="s">
        <v>75</v>
      </c>
      <c r="B66" s="65" t="s">
        <v>76</v>
      </c>
      <c r="C66" s="57" t="s">
        <v>13</v>
      </c>
      <c r="D66" s="60">
        <f>'[1]Испол ТС с июля чрм '!$DH$46</f>
        <v>207</v>
      </c>
      <c r="E66" s="60" t="e">
        <f t="shared" ref="E66:J66" si="9">E67-E65</f>
        <v>#REF!</v>
      </c>
      <c r="F66" s="60" t="e">
        <f t="shared" si="9"/>
        <v>#REF!</v>
      </c>
      <c r="G66" s="60" t="e">
        <f t="shared" si="9"/>
        <v>#REF!</v>
      </c>
      <c r="H66" s="60" t="e">
        <f t="shared" si="9"/>
        <v>#REF!</v>
      </c>
      <c r="I66" s="60" t="e">
        <f t="shared" si="9"/>
        <v>#REF!</v>
      </c>
      <c r="J66" s="60" t="e">
        <f t="shared" si="9"/>
        <v>#REF!</v>
      </c>
      <c r="K66" s="60">
        <f>K67-K65</f>
        <v>-10031.267651990522</v>
      </c>
      <c r="L66" s="64">
        <f t="shared" si="7"/>
        <v>-10238.267651990522</v>
      </c>
      <c r="M66" s="66">
        <f t="shared" si="8"/>
        <v>-49.460230202852763</v>
      </c>
      <c r="N66" s="136" t="s">
        <v>137</v>
      </c>
    </row>
    <row r="67" spans="1:14" ht="28.5" customHeight="1" x14ac:dyDescent="0.25">
      <c r="A67" s="52" t="s">
        <v>77</v>
      </c>
      <c r="B67" s="65" t="s">
        <v>78</v>
      </c>
      <c r="C67" s="57" t="s">
        <v>13</v>
      </c>
      <c r="D67" s="58">
        <f>D65+D66</f>
        <v>2725765</v>
      </c>
      <c r="E67" s="59">
        <v>2528353</v>
      </c>
      <c r="F67" s="58" t="e">
        <f>F65</f>
        <v>#REF!</v>
      </c>
      <c r="G67" s="58" t="e">
        <f>G65</f>
        <v>#REF!</v>
      </c>
      <c r="H67" s="58" t="e">
        <f>H65</f>
        <v>#REF!</v>
      </c>
      <c r="I67" s="58">
        <f>E67</f>
        <v>2528353</v>
      </c>
      <c r="J67" s="58"/>
      <c r="K67" s="58">
        <f>'[1]Испол ТС с июля чрм '!$DI$47</f>
        <v>2629949.7820885004</v>
      </c>
      <c r="L67" s="61">
        <f t="shared" si="7"/>
        <v>-95815.217911499552</v>
      </c>
      <c r="M67" s="66">
        <f t="shared" si="8"/>
        <v>-3.5151679587748563E-2</v>
      </c>
      <c r="N67" s="57"/>
    </row>
    <row r="68" spans="1:14" ht="31.5" x14ac:dyDescent="0.25">
      <c r="A68" s="52" t="s">
        <v>79</v>
      </c>
      <c r="B68" s="56" t="s">
        <v>80</v>
      </c>
      <c r="C68" s="57" t="s">
        <v>13</v>
      </c>
      <c r="D68" s="58">
        <f>D64+D66</f>
        <v>49703</v>
      </c>
      <c r="E68" s="59">
        <v>33996</v>
      </c>
      <c r="F68" s="60"/>
      <c r="G68" s="60"/>
      <c r="H68" s="60"/>
      <c r="I68" s="60"/>
      <c r="J68" s="60"/>
      <c r="K68" s="58">
        <f>'[1]Испол ТС с июля чрм '!$DI$48</f>
        <v>37635.408833720023</v>
      </c>
      <c r="L68" s="61">
        <f t="shared" si="7"/>
        <v>-12067.591166279977</v>
      </c>
      <c r="M68" s="66">
        <f t="shared" si="8"/>
        <v>-0.24279401980323079</v>
      </c>
      <c r="N68" s="57"/>
    </row>
    <row r="69" spans="1:14" ht="31.5" x14ac:dyDescent="0.25">
      <c r="A69" s="52" t="s">
        <v>81</v>
      </c>
      <c r="B69" s="56" t="s">
        <v>82</v>
      </c>
      <c r="C69" s="57" t="s">
        <v>83</v>
      </c>
      <c r="D69" s="87">
        <v>920.11500000000001</v>
      </c>
      <c r="E69" s="88">
        <f t="shared" ref="E69:E81" si="10">K69</f>
        <v>906.78402800000015</v>
      </c>
      <c r="F69" s="60"/>
      <c r="G69" s="60"/>
      <c r="H69" s="60"/>
      <c r="I69" s="60"/>
      <c r="J69" s="60"/>
      <c r="K69" s="87">
        <f>K70+K74</f>
        <v>906.78402800000015</v>
      </c>
      <c r="L69" s="89">
        <f t="shared" si="7"/>
        <v>-13.330971999999861</v>
      </c>
      <c r="M69" s="66">
        <f t="shared" si="8"/>
        <v>-1.4488375909532891E-2</v>
      </c>
      <c r="N69" s="57" t="s">
        <v>151</v>
      </c>
    </row>
    <row r="70" spans="1:14" ht="15.75" x14ac:dyDescent="0.25">
      <c r="A70" s="52"/>
      <c r="B70" s="65" t="s">
        <v>84</v>
      </c>
      <c r="C70" s="65"/>
      <c r="D70" s="87">
        <v>661.94299999999998</v>
      </c>
      <c r="E70" s="88">
        <f>K70</f>
        <v>680.20647300000007</v>
      </c>
      <c r="F70" s="60"/>
      <c r="G70" s="60"/>
      <c r="H70" s="60"/>
      <c r="I70" s="60"/>
      <c r="J70" s="60"/>
      <c r="K70" s="87">
        <f>K71+K72+K73</f>
        <v>680.20647300000007</v>
      </c>
      <c r="L70" s="64">
        <f t="shared" si="7"/>
        <v>18.26347300000009</v>
      </c>
      <c r="M70" s="66">
        <f t="shared" si="8"/>
        <v>2.7590703429147379E-2</v>
      </c>
      <c r="N70" s="76"/>
    </row>
    <row r="71" spans="1:14" ht="15.75" hidden="1" x14ac:dyDescent="0.25">
      <c r="A71" s="52"/>
      <c r="B71" s="90" t="s">
        <v>85</v>
      </c>
      <c r="C71" s="65"/>
      <c r="D71" s="91">
        <f>'[1]Испол ТС с июля чрм '!$DH$51</f>
        <v>75.744</v>
      </c>
      <c r="E71" s="63">
        <f t="shared" si="10"/>
        <v>18.753288000000001</v>
      </c>
      <c r="F71" s="60"/>
      <c r="G71" s="60"/>
      <c r="H71" s="60"/>
      <c r="I71" s="60"/>
      <c r="J71" s="60"/>
      <c r="K71" s="91">
        <f>'[1]Испол ТС с июля чрм '!$DI$51</f>
        <v>18.753288000000001</v>
      </c>
      <c r="L71" s="64">
        <f t="shared" si="7"/>
        <v>-56.990712000000002</v>
      </c>
      <c r="M71" s="66">
        <f t="shared" si="8"/>
        <v>-0.75241223067173635</v>
      </c>
      <c r="N71" s="57"/>
    </row>
    <row r="72" spans="1:14" ht="50.25" hidden="1" customHeight="1" x14ac:dyDescent="0.25">
      <c r="A72" s="52"/>
      <c r="B72" s="90" t="s">
        <v>86</v>
      </c>
      <c r="C72" s="65"/>
      <c r="D72" s="91">
        <f>'[1]Испол ТС с июля чрм '!$DH$52</f>
        <v>573.46199999999999</v>
      </c>
      <c r="E72" s="63">
        <f t="shared" si="10"/>
        <v>661.45318500000008</v>
      </c>
      <c r="F72" s="60"/>
      <c r="G72" s="60"/>
      <c r="H72" s="60"/>
      <c r="I72" s="60"/>
      <c r="J72" s="60"/>
      <c r="K72" s="91">
        <f>'[1]Испол ТС с июля чрм '!$DI$52</f>
        <v>661.45318500000008</v>
      </c>
      <c r="L72" s="64">
        <f t="shared" si="7"/>
        <v>87.991185000000087</v>
      </c>
      <c r="M72" s="66">
        <f t="shared" si="8"/>
        <v>0.15343856262489952</v>
      </c>
      <c r="N72" s="76" t="s">
        <v>111</v>
      </c>
    </row>
    <row r="73" spans="1:14" ht="15.75" hidden="1" x14ac:dyDescent="0.25">
      <c r="A73" s="52"/>
      <c r="B73" s="90" t="s">
        <v>87</v>
      </c>
      <c r="C73" s="65"/>
      <c r="D73" s="91">
        <f>'[1]Испол ТС с июля чрм '!$DH$53</f>
        <v>12.736000000000001</v>
      </c>
      <c r="E73" s="63">
        <f t="shared" si="10"/>
        <v>0</v>
      </c>
      <c r="F73" s="60"/>
      <c r="G73" s="60"/>
      <c r="H73" s="60"/>
      <c r="I73" s="60"/>
      <c r="J73" s="60"/>
      <c r="K73" s="91">
        <v>0</v>
      </c>
      <c r="L73" s="64">
        <f t="shared" si="7"/>
        <v>-12.736000000000001</v>
      </c>
      <c r="M73" s="66">
        <f t="shared" si="8"/>
        <v>-1</v>
      </c>
      <c r="N73" s="57"/>
    </row>
    <row r="74" spans="1:14" ht="15.75" x14ac:dyDescent="0.25">
      <c r="A74" s="92"/>
      <c r="B74" s="93" t="s">
        <v>88</v>
      </c>
      <c r="C74" s="93"/>
      <c r="D74" s="93">
        <v>258.17200000000003</v>
      </c>
      <c r="E74" s="94">
        <f>K74</f>
        <v>226.57755500000007</v>
      </c>
      <c r="F74" s="95"/>
      <c r="G74" s="95"/>
      <c r="H74" s="95"/>
      <c r="I74" s="95"/>
      <c r="J74" s="95"/>
      <c r="K74" s="96">
        <f>'[1]Испол ТС с июля чрм '!$DI$54</f>
        <v>226.57755500000007</v>
      </c>
      <c r="L74" s="97">
        <f t="shared" si="7"/>
        <v>-31.594444999999951</v>
      </c>
      <c r="M74" s="122">
        <f t="shared" si="8"/>
        <v>-0.12237750414452364</v>
      </c>
      <c r="N74" s="157" t="s">
        <v>139</v>
      </c>
    </row>
    <row r="75" spans="1:14" ht="15.75" x14ac:dyDescent="0.25">
      <c r="A75" s="98"/>
      <c r="B75" s="99"/>
      <c r="C75" s="100"/>
      <c r="D75" s="101"/>
      <c r="E75" s="102"/>
      <c r="F75" s="103"/>
      <c r="G75" s="103"/>
      <c r="H75" s="103"/>
      <c r="I75" s="103"/>
      <c r="J75" s="103"/>
      <c r="K75" s="100"/>
      <c r="L75" s="104"/>
      <c r="M75" s="123"/>
      <c r="N75" s="158"/>
    </row>
    <row r="76" spans="1:14" ht="15.75" x14ac:dyDescent="0.25">
      <c r="A76" s="98"/>
      <c r="B76" s="99"/>
      <c r="C76" s="100"/>
      <c r="D76" s="101"/>
      <c r="E76" s="102"/>
      <c r="F76" s="103"/>
      <c r="G76" s="103"/>
      <c r="H76" s="103"/>
      <c r="I76" s="103"/>
      <c r="J76" s="103"/>
      <c r="K76" s="100"/>
      <c r="L76" s="104"/>
      <c r="M76" s="123"/>
      <c r="N76" s="158"/>
    </row>
    <row r="77" spans="1:14" ht="81" customHeight="1" x14ac:dyDescent="0.25">
      <c r="A77" s="105"/>
      <c r="B77" s="99"/>
      <c r="C77" s="100"/>
      <c r="D77" s="101"/>
      <c r="E77" s="102"/>
      <c r="F77" s="103"/>
      <c r="G77" s="103"/>
      <c r="H77" s="103"/>
      <c r="I77" s="103"/>
      <c r="J77" s="103"/>
      <c r="K77" s="100"/>
      <c r="L77" s="104"/>
      <c r="M77" s="123"/>
      <c r="N77" s="158"/>
    </row>
    <row r="78" spans="1:14" ht="15.75" hidden="1" x14ac:dyDescent="0.25">
      <c r="A78" s="52"/>
      <c r="B78" s="106" t="s">
        <v>89</v>
      </c>
      <c r="C78" s="107"/>
      <c r="D78" s="108">
        <v>185.57599999999999</v>
      </c>
      <c r="E78" s="109">
        <f t="shared" si="10"/>
        <v>174.78100000000001</v>
      </c>
      <c r="F78" s="110"/>
      <c r="G78" s="110"/>
      <c r="H78" s="110"/>
      <c r="I78" s="110"/>
      <c r="J78" s="110"/>
      <c r="K78" s="108">
        <v>174.78100000000001</v>
      </c>
      <c r="L78" s="111">
        <f t="shared" si="7"/>
        <v>-10.794999999999987</v>
      </c>
      <c r="M78" s="112">
        <f t="shared" si="8"/>
        <v>-5.8170237530715152E-2</v>
      </c>
      <c r="N78" s="159"/>
    </row>
    <row r="79" spans="1:14" ht="15.75" hidden="1" x14ac:dyDescent="0.25">
      <c r="A79" s="52"/>
      <c r="B79" s="90" t="s">
        <v>90</v>
      </c>
      <c r="C79" s="65"/>
      <c r="D79" s="91">
        <v>61.595999999999997</v>
      </c>
      <c r="E79" s="113">
        <f t="shared" si="10"/>
        <v>51.796999999999997</v>
      </c>
      <c r="F79" s="60"/>
      <c r="G79" s="60"/>
      <c r="H79" s="60"/>
      <c r="I79" s="60"/>
      <c r="J79" s="60"/>
      <c r="K79" s="91">
        <v>51.796999999999997</v>
      </c>
      <c r="L79" s="64">
        <f t="shared" si="7"/>
        <v>-9.7989999999999995</v>
      </c>
      <c r="M79" s="66">
        <f t="shared" si="8"/>
        <v>-0.15908500551983895</v>
      </c>
      <c r="N79" s="159"/>
    </row>
    <row r="80" spans="1:14" ht="15.75" hidden="1" x14ac:dyDescent="0.25">
      <c r="A80" s="52"/>
      <c r="B80" s="90" t="s">
        <v>91</v>
      </c>
      <c r="C80" s="65"/>
      <c r="D80" s="91">
        <v>11</v>
      </c>
      <c r="E80" s="113">
        <f t="shared" si="10"/>
        <v>9.6929999999999996</v>
      </c>
      <c r="F80" s="60"/>
      <c r="G80" s="60"/>
      <c r="H80" s="60"/>
      <c r="I80" s="60"/>
      <c r="J80" s="60"/>
      <c r="K80" s="91">
        <v>9.6929999999999996</v>
      </c>
      <c r="L80" s="64">
        <f t="shared" si="7"/>
        <v>-1.3070000000000004</v>
      </c>
      <c r="M80" s="66">
        <f t="shared" si="8"/>
        <v>-0.11881818181818182</v>
      </c>
      <c r="N80" s="160"/>
    </row>
    <row r="81" spans="1:115" ht="47.25" x14ac:dyDescent="0.25">
      <c r="A81" s="52" t="s">
        <v>92</v>
      </c>
      <c r="B81" s="65" t="s">
        <v>101</v>
      </c>
      <c r="C81" s="57" t="s">
        <v>93</v>
      </c>
      <c r="D81" s="114">
        <f>D67/D69</f>
        <v>2962.4177412606032</v>
      </c>
      <c r="E81" s="115">
        <f t="shared" si="10"/>
        <v>2900.3044836256204</v>
      </c>
      <c r="F81" s="60"/>
      <c r="G81" s="60"/>
      <c r="H81" s="60"/>
      <c r="I81" s="60"/>
      <c r="J81" s="60"/>
      <c r="K81" s="116">
        <f>K67/K69</f>
        <v>2900.3044836256204</v>
      </c>
      <c r="L81" s="64">
        <f t="shared" si="7"/>
        <v>-62.113257634982801</v>
      </c>
      <c r="M81" s="66">
        <f t="shared" si="8"/>
        <v>-2.0967082653424729E-2</v>
      </c>
      <c r="N81" s="76" t="s">
        <v>136</v>
      </c>
    </row>
    <row r="82" spans="1:115" ht="63" x14ac:dyDescent="0.25">
      <c r="A82" s="52"/>
      <c r="B82" s="117" t="s">
        <v>102</v>
      </c>
      <c r="C82" s="57"/>
      <c r="D82" s="84">
        <v>966</v>
      </c>
      <c r="E82" s="63">
        <f>K82</f>
        <v>966</v>
      </c>
      <c r="F82" s="60"/>
      <c r="G82" s="60"/>
      <c r="H82" s="60"/>
      <c r="I82" s="60"/>
      <c r="J82" s="60"/>
      <c r="K82" s="84">
        <v>966</v>
      </c>
      <c r="L82" s="60">
        <f>K82-D82</f>
        <v>0</v>
      </c>
      <c r="M82" s="138">
        <f t="shared" si="8"/>
        <v>0</v>
      </c>
      <c r="N82" s="57"/>
    </row>
    <row r="83" spans="1:115" ht="63" x14ac:dyDescent="0.25">
      <c r="A83" s="52"/>
      <c r="B83" s="117" t="s">
        <v>103</v>
      </c>
      <c r="C83" s="57"/>
      <c r="D83" s="84">
        <v>2060.11</v>
      </c>
      <c r="E83" s="118">
        <f>K83</f>
        <v>2060.11</v>
      </c>
      <c r="F83" s="60"/>
      <c r="G83" s="60"/>
      <c r="H83" s="60"/>
      <c r="I83" s="60"/>
      <c r="J83" s="60"/>
      <c r="K83" s="84">
        <v>2060.11</v>
      </c>
      <c r="L83" s="60">
        <f>K83-D83</f>
        <v>0</v>
      </c>
      <c r="M83" s="138">
        <f t="shared" si="8"/>
        <v>0</v>
      </c>
      <c r="N83" s="57"/>
    </row>
    <row r="84" spans="1:115" ht="106.5" customHeight="1" x14ac:dyDescent="0.25">
      <c r="A84" s="52"/>
      <c r="B84" s="117" t="s">
        <v>104</v>
      </c>
      <c r="C84" s="57"/>
      <c r="D84" s="84">
        <v>1932</v>
      </c>
      <c r="E84" s="63">
        <f>K84</f>
        <v>1932</v>
      </c>
      <c r="F84" s="60"/>
      <c r="G84" s="60"/>
      <c r="H84" s="60"/>
      <c r="I84" s="60"/>
      <c r="J84" s="60"/>
      <c r="K84" s="84">
        <v>1932</v>
      </c>
      <c r="L84" s="60">
        <f>K84-D84</f>
        <v>0</v>
      </c>
      <c r="M84" s="138">
        <f t="shared" si="8"/>
        <v>0</v>
      </c>
      <c r="N84" s="57"/>
    </row>
    <row r="85" spans="1:115" ht="47.25" x14ac:dyDescent="0.25">
      <c r="A85" s="52"/>
      <c r="B85" s="57" t="s">
        <v>105</v>
      </c>
      <c r="C85" s="57"/>
      <c r="D85" s="119">
        <v>5604.37</v>
      </c>
      <c r="E85" s="118">
        <f>K85</f>
        <v>5513.2</v>
      </c>
      <c r="F85" s="60"/>
      <c r="G85" s="60"/>
      <c r="H85" s="60"/>
      <c r="I85" s="60"/>
      <c r="J85" s="60"/>
      <c r="K85" s="84">
        <v>5513.2</v>
      </c>
      <c r="L85" s="60">
        <f>K85-D85</f>
        <v>-91.170000000000073</v>
      </c>
      <c r="M85" s="138">
        <f t="shared" si="8"/>
        <v>-1.6267662556183837E-2</v>
      </c>
      <c r="N85" s="76" t="s">
        <v>136</v>
      </c>
    </row>
    <row r="86" spans="1:115" ht="15.75" hidden="1" x14ac:dyDescent="0.25">
      <c r="A86" s="52"/>
      <c r="B86" s="120" t="s">
        <v>89</v>
      </c>
      <c r="C86" s="57"/>
      <c r="D86" s="60"/>
      <c r="E86" s="63"/>
      <c r="F86" s="60"/>
      <c r="G86" s="60"/>
      <c r="H86" s="60"/>
      <c r="I86" s="60"/>
      <c r="J86" s="60"/>
      <c r="K86" s="60"/>
      <c r="L86" s="60"/>
      <c r="M86" s="138"/>
      <c r="N86" s="57"/>
    </row>
    <row r="87" spans="1:115" ht="15.75" hidden="1" x14ac:dyDescent="0.25">
      <c r="A87" s="52"/>
      <c r="B87" s="120" t="s">
        <v>90</v>
      </c>
      <c r="C87" s="57"/>
      <c r="D87" s="60"/>
      <c r="E87" s="63"/>
      <c r="F87" s="60"/>
      <c r="G87" s="60"/>
      <c r="H87" s="60"/>
      <c r="I87" s="60"/>
      <c r="J87" s="60"/>
      <c r="K87" s="60"/>
      <c r="L87" s="60"/>
      <c r="M87" s="138"/>
      <c r="N87" s="57"/>
    </row>
    <row r="88" spans="1:115" ht="31.5" x14ac:dyDescent="0.25">
      <c r="A88" s="52" t="s">
        <v>94</v>
      </c>
      <c r="B88" s="56" t="s">
        <v>95</v>
      </c>
      <c r="C88" s="57" t="s">
        <v>13</v>
      </c>
      <c r="D88" s="58">
        <f>D66+D40</f>
        <v>683</v>
      </c>
      <c r="E88" s="59">
        <f>E40</f>
        <v>1723.1411271925554</v>
      </c>
      <c r="F88" s="60"/>
      <c r="G88" s="60"/>
      <c r="H88" s="60"/>
      <c r="I88" s="60"/>
      <c r="J88" s="60"/>
      <c r="K88" s="139">
        <f>K66+K40</f>
        <v>-8592.1265247979663</v>
      </c>
      <c r="L88" s="60">
        <f>K88-D88</f>
        <v>-9275.1265247979663</v>
      </c>
      <c r="M88" s="138">
        <f>K88/D88-1</f>
        <v>-13.579980270568033</v>
      </c>
      <c r="N88" s="57"/>
    </row>
    <row r="89" spans="1:115" hidden="1" outlineLevel="1" x14ac:dyDescent="0.25">
      <c r="A89" s="4"/>
      <c r="B89" s="5" t="s">
        <v>96</v>
      </c>
      <c r="C89" s="6" t="s">
        <v>93</v>
      </c>
      <c r="D89" s="11">
        <f>D68/D69</f>
        <v>54.018247719035124</v>
      </c>
      <c r="E89" s="19">
        <f>E68/E69</f>
        <v>37.490735335272134</v>
      </c>
      <c r="F89" s="7"/>
      <c r="G89" s="7"/>
      <c r="H89" s="7"/>
      <c r="I89" s="11"/>
      <c r="J89" s="7"/>
      <c r="K89" s="11">
        <f>K68/K69</f>
        <v>41.504269673483947</v>
      </c>
      <c r="L89" s="8">
        <f>K89-D89</f>
        <v>-12.513978045551177</v>
      </c>
      <c r="M89" s="9">
        <f>K89/D89-1</f>
        <v>-0.23166205076921553</v>
      </c>
      <c r="N89" s="6"/>
    </row>
    <row r="90" spans="1:115" ht="15.75" collapsed="1" x14ac:dyDescent="0.25"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</row>
    <row r="91" spans="1:115" ht="15.75" x14ac:dyDescent="0.25">
      <c r="B91" s="12"/>
      <c r="C91" s="12"/>
      <c r="D91" s="13"/>
      <c r="E91" s="13"/>
      <c r="F91" s="13"/>
      <c r="G91" s="14"/>
      <c r="H91" s="13"/>
      <c r="I91" s="13"/>
      <c r="J91" s="15"/>
      <c r="K91" s="13"/>
      <c r="L91" s="13"/>
      <c r="M91" s="16"/>
      <c r="N91" s="16"/>
      <c r="O91" s="16"/>
      <c r="P91" s="16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6"/>
      <c r="AT91" s="16"/>
      <c r="AU91" s="16"/>
      <c r="AV91" s="16"/>
      <c r="AW91" s="13"/>
      <c r="AX91" s="13"/>
      <c r="AY91" s="13"/>
      <c r="AZ91" s="13"/>
      <c r="BA91" s="12"/>
      <c r="BB91" s="12"/>
      <c r="BC91" s="12"/>
      <c r="BD91" s="12"/>
      <c r="BE91" s="13"/>
      <c r="BF91" s="13"/>
      <c r="BG91" s="13"/>
      <c r="BH91" s="13"/>
      <c r="BI91" s="12"/>
      <c r="BJ91" s="13"/>
      <c r="BK91" s="13"/>
      <c r="BL91" s="13"/>
      <c r="BM91" s="17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2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8"/>
      <c r="DB91" s="13"/>
      <c r="DC91" s="13"/>
      <c r="DD91" s="12"/>
      <c r="DE91" s="12"/>
      <c r="DF91" s="13"/>
      <c r="DG91" s="13"/>
      <c r="DH91" s="13"/>
      <c r="DI91" s="12"/>
      <c r="DJ91" s="13"/>
      <c r="DK91" s="13"/>
    </row>
    <row r="92" spans="1:115" ht="15.75" x14ac:dyDescent="0.25">
      <c r="B92" s="12"/>
      <c r="C92" s="12"/>
      <c r="D92" s="13"/>
      <c r="E92" s="13"/>
      <c r="F92" s="13"/>
      <c r="G92" s="14"/>
      <c r="H92" s="13"/>
      <c r="I92" s="13"/>
      <c r="J92" s="12"/>
      <c r="K92" s="13"/>
      <c r="L92" s="13"/>
      <c r="M92" s="16"/>
      <c r="N92" s="16"/>
      <c r="O92" s="16"/>
      <c r="P92" s="16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6"/>
      <c r="AT92" s="16"/>
      <c r="AU92" s="16"/>
      <c r="AV92" s="16"/>
      <c r="AW92" s="13"/>
      <c r="AX92" s="13"/>
      <c r="AY92" s="13"/>
      <c r="AZ92" s="13"/>
      <c r="BA92" s="12"/>
      <c r="BB92" s="12"/>
      <c r="BC92" s="12"/>
      <c r="BD92" s="12"/>
      <c r="BE92" s="13"/>
      <c r="BF92" s="13"/>
      <c r="BG92" s="13"/>
      <c r="BH92" s="13"/>
      <c r="BI92" s="12"/>
      <c r="BJ92" s="13"/>
      <c r="BK92" s="13"/>
      <c r="BL92" s="13"/>
      <c r="BM92" s="17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2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8"/>
      <c r="DB92" s="13"/>
      <c r="DC92" s="13"/>
      <c r="DD92" s="12"/>
      <c r="DE92" s="12"/>
      <c r="DF92" s="13"/>
      <c r="DG92" s="13"/>
      <c r="DH92" s="13"/>
      <c r="DI92" s="12"/>
      <c r="DJ92" s="13"/>
      <c r="DK92" s="13"/>
    </row>
    <row r="93" spans="1:115" ht="20.25" x14ac:dyDescent="0.3">
      <c r="B93" s="124" t="s">
        <v>140</v>
      </c>
      <c r="C93" s="124"/>
      <c r="D93" s="124"/>
      <c r="E93" s="125"/>
      <c r="F93" s="125"/>
      <c r="G93" s="125"/>
      <c r="H93" s="126"/>
      <c r="I93" s="127"/>
      <c r="J93" s="127"/>
      <c r="K93" s="128"/>
      <c r="L93" s="21"/>
      <c r="M93" s="21"/>
      <c r="N93" s="23"/>
      <c r="O93" s="16"/>
      <c r="P93" s="16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6"/>
      <c r="AT93" s="16"/>
      <c r="AU93" s="16"/>
      <c r="AV93" s="16"/>
      <c r="AW93" s="13"/>
      <c r="AX93" s="13"/>
      <c r="AY93" s="13"/>
      <c r="AZ93" s="13"/>
      <c r="BA93" s="12"/>
      <c r="BB93" s="12"/>
      <c r="BC93" s="12"/>
      <c r="BD93" s="12"/>
      <c r="BE93" s="13"/>
      <c r="BF93" s="13"/>
      <c r="BG93" s="13"/>
      <c r="BH93" s="13"/>
      <c r="BI93" s="12"/>
      <c r="BJ93" s="13"/>
      <c r="BK93" s="13"/>
      <c r="BL93" s="13"/>
      <c r="BM93" s="17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2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8"/>
      <c r="DB93" s="13"/>
      <c r="DC93" s="13"/>
      <c r="DD93" s="12"/>
      <c r="DE93" s="12"/>
      <c r="DF93" s="13"/>
      <c r="DG93" s="13"/>
      <c r="DH93" s="13"/>
      <c r="DI93" s="12"/>
      <c r="DJ93" s="13"/>
      <c r="DK93" s="13"/>
    </row>
    <row r="94" spans="1:115" ht="20.25" x14ac:dyDescent="0.3">
      <c r="B94" s="129" t="s">
        <v>141</v>
      </c>
      <c r="C94" s="129"/>
      <c r="D94" s="129"/>
      <c r="E94" s="130"/>
      <c r="F94" s="130"/>
      <c r="G94" s="130"/>
      <c r="H94" s="131"/>
      <c r="I94" s="131"/>
      <c r="J94" s="131"/>
      <c r="K94" s="132"/>
      <c r="L94" s="22"/>
      <c r="M94" s="22"/>
      <c r="N94" s="23"/>
      <c r="O94" s="16"/>
      <c r="P94" s="16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6"/>
      <c r="AT94" s="16"/>
      <c r="AU94" s="16"/>
      <c r="AV94" s="16"/>
      <c r="AW94" s="13"/>
      <c r="AX94" s="13"/>
      <c r="AY94" s="13"/>
      <c r="AZ94" s="13"/>
      <c r="BA94" s="12"/>
      <c r="BB94" s="12"/>
      <c r="BC94" s="12"/>
      <c r="BD94" s="12"/>
      <c r="BE94" s="13"/>
      <c r="BF94" s="13"/>
      <c r="BG94" s="13"/>
      <c r="BH94" s="13"/>
      <c r="BI94" s="12"/>
      <c r="BJ94" s="13"/>
      <c r="BK94" s="13"/>
      <c r="BL94" s="13"/>
      <c r="BM94" s="17"/>
      <c r="BN94" s="13"/>
      <c r="BO94" s="13"/>
      <c r="BP94" s="13"/>
      <c r="BQ94" s="13"/>
      <c r="BR94" s="16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2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8"/>
      <c r="DB94" s="13"/>
      <c r="DC94" s="13"/>
      <c r="DD94" s="12"/>
      <c r="DE94" s="12"/>
      <c r="DF94" s="13"/>
      <c r="DG94" s="13"/>
      <c r="DH94" s="13"/>
      <c r="DI94" s="12"/>
      <c r="DJ94" s="13"/>
      <c r="DK94" s="13"/>
    </row>
    <row r="95" spans="1:115" ht="20.25" x14ac:dyDescent="0.3">
      <c r="B95" s="129" t="s">
        <v>142</v>
      </c>
      <c r="C95" s="129"/>
      <c r="D95" s="130"/>
      <c r="E95" s="130"/>
      <c r="F95" s="130"/>
      <c r="G95" s="130"/>
      <c r="H95" s="131"/>
      <c r="I95" s="131"/>
      <c r="J95" s="131"/>
      <c r="K95" s="132"/>
      <c r="L95" s="22"/>
      <c r="M95" s="22"/>
      <c r="N95" s="23"/>
      <c r="O95" s="16"/>
      <c r="P95" s="16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6"/>
      <c r="AT95" s="16"/>
      <c r="AU95" s="16"/>
      <c r="AV95" s="16"/>
      <c r="AW95" s="13"/>
      <c r="AX95" s="13"/>
      <c r="AY95" s="13"/>
      <c r="AZ95" s="13"/>
      <c r="BA95" s="12"/>
      <c r="BB95" s="12"/>
      <c r="BC95" s="12"/>
      <c r="BD95" s="12"/>
      <c r="BE95" s="13"/>
      <c r="BF95" s="13"/>
      <c r="BG95" s="13"/>
      <c r="BH95" s="13"/>
      <c r="BI95" s="12"/>
      <c r="BJ95" s="13"/>
      <c r="BK95" s="13"/>
      <c r="BL95" s="13"/>
      <c r="BM95" s="17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2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8"/>
      <c r="DB95" s="13"/>
      <c r="DC95" s="13"/>
      <c r="DD95" s="12"/>
      <c r="DE95" s="12"/>
      <c r="DF95" s="13"/>
      <c r="DG95" s="13"/>
      <c r="DH95" s="13"/>
      <c r="DI95" s="12"/>
      <c r="DJ95" s="13"/>
      <c r="DK95" s="13"/>
    </row>
    <row r="96" spans="1:115" ht="20.25" x14ac:dyDescent="0.3">
      <c r="B96" s="129" t="s">
        <v>143</v>
      </c>
      <c r="C96" s="129"/>
      <c r="D96" s="129"/>
      <c r="E96" s="130"/>
      <c r="F96" s="130"/>
      <c r="G96" s="130"/>
      <c r="H96" s="131"/>
      <c r="I96" s="131"/>
      <c r="J96" s="131"/>
      <c r="K96" s="132"/>
      <c r="L96" s="22"/>
      <c r="M96" s="22"/>
      <c r="N96" s="23"/>
      <c r="O96" s="16"/>
      <c r="P96" s="16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6"/>
      <c r="AT96" s="16"/>
      <c r="AU96" s="16"/>
      <c r="AV96" s="16"/>
      <c r="AW96" s="13"/>
      <c r="AX96" s="13"/>
      <c r="AY96" s="13"/>
      <c r="AZ96" s="13"/>
      <c r="BA96" s="12"/>
      <c r="BB96" s="12"/>
      <c r="BC96" s="12"/>
      <c r="BD96" s="12"/>
      <c r="BE96" s="13"/>
      <c r="BF96" s="13"/>
      <c r="BG96" s="13"/>
      <c r="BH96" s="13"/>
      <c r="BI96" s="12"/>
      <c r="BJ96" s="13"/>
      <c r="BK96" s="13"/>
      <c r="BL96" s="13"/>
      <c r="BM96" s="17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2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8"/>
      <c r="DB96" s="13"/>
      <c r="DC96" s="13"/>
      <c r="DD96" s="12"/>
      <c r="DE96" s="12"/>
      <c r="DF96" s="13"/>
      <c r="DG96" s="13"/>
      <c r="DH96" s="13"/>
      <c r="DI96" s="12"/>
      <c r="DJ96" s="13"/>
      <c r="DK96" s="13"/>
    </row>
    <row r="97" spans="2:115" ht="20.25" x14ac:dyDescent="0.3">
      <c r="B97" s="129" t="s">
        <v>146</v>
      </c>
      <c r="C97" s="129"/>
      <c r="D97" s="129"/>
      <c r="E97" s="130"/>
      <c r="F97" s="130"/>
      <c r="G97" s="130"/>
      <c r="H97" s="131"/>
      <c r="I97" s="131"/>
      <c r="J97" s="131"/>
      <c r="K97" s="132"/>
      <c r="L97" s="24"/>
      <c r="M97" s="25"/>
      <c r="N97" s="23"/>
      <c r="O97" s="16"/>
      <c r="P97" s="16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6"/>
      <c r="AT97" s="16"/>
      <c r="AU97" s="16"/>
      <c r="AV97" s="16"/>
      <c r="AW97" s="13"/>
      <c r="AX97" s="13"/>
      <c r="AY97" s="13"/>
      <c r="AZ97" s="13"/>
      <c r="BA97" s="12"/>
      <c r="BB97" s="12"/>
      <c r="BC97" s="12"/>
      <c r="BD97" s="12"/>
      <c r="BE97" s="13"/>
      <c r="BF97" s="13"/>
      <c r="BG97" s="13"/>
      <c r="BH97" s="13"/>
      <c r="BI97" s="12"/>
      <c r="BJ97" s="13"/>
      <c r="BK97" s="13"/>
      <c r="BL97" s="13"/>
      <c r="BM97" s="17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2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8"/>
      <c r="DB97" s="13"/>
      <c r="DC97" s="13"/>
      <c r="DD97" s="12"/>
      <c r="DE97" s="12"/>
      <c r="DF97" s="13"/>
      <c r="DG97" s="13"/>
      <c r="DH97" s="13"/>
      <c r="DI97" s="12"/>
      <c r="DJ97" s="13"/>
      <c r="DK97" s="13"/>
    </row>
    <row r="98" spans="2:115" ht="20.25" x14ac:dyDescent="0.3">
      <c r="B98" s="130" t="s">
        <v>144</v>
      </c>
      <c r="C98" s="130"/>
      <c r="D98" s="130"/>
      <c r="E98" s="130"/>
      <c r="F98" s="130"/>
      <c r="G98" s="130"/>
      <c r="H98" s="131"/>
      <c r="I98" s="131"/>
      <c r="J98" s="131"/>
      <c r="K98" s="132"/>
      <c r="L98" s="13"/>
      <c r="M98" s="16"/>
      <c r="N98" s="16"/>
      <c r="O98" s="16"/>
      <c r="P98" s="16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6"/>
      <c r="AT98" s="16"/>
      <c r="AU98" s="16"/>
      <c r="AV98" s="16"/>
      <c r="AW98" s="13"/>
      <c r="AX98" s="13"/>
      <c r="AY98" s="13"/>
      <c r="AZ98" s="13"/>
      <c r="BA98" s="12"/>
      <c r="BB98" s="12"/>
      <c r="BC98" s="12"/>
      <c r="BD98" s="12"/>
      <c r="BE98" s="13"/>
      <c r="BF98" s="13"/>
      <c r="BG98" s="13"/>
      <c r="BH98" s="13"/>
      <c r="BI98" s="12"/>
      <c r="BJ98" s="13"/>
      <c r="BK98" s="13"/>
      <c r="BL98" s="13"/>
      <c r="BM98" s="17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2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8"/>
      <c r="DB98" s="13"/>
      <c r="DC98" s="13"/>
      <c r="DD98" s="12"/>
      <c r="DE98" s="12"/>
      <c r="DF98" s="13"/>
      <c r="DG98" s="13"/>
      <c r="DH98" s="13"/>
      <c r="DI98" s="12"/>
      <c r="DJ98" s="13"/>
      <c r="DK98" s="13"/>
    </row>
    <row r="99" spans="2:115" ht="20.25" x14ac:dyDescent="0.3">
      <c r="B99" s="129"/>
      <c r="C99" s="129"/>
      <c r="D99" s="129"/>
      <c r="E99" s="130"/>
      <c r="F99" s="130"/>
      <c r="G99" s="130"/>
      <c r="H99" s="131"/>
      <c r="I99" s="131"/>
      <c r="J99" s="131"/>
      <c r="K99" s="132"/>
      <c r="L99" s="13"/>
      <c r="M99" s="16"/>
      <c r="N99" s="16"/>
      <c r="O99" s="16"/>
      <c r="P99" s="16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6"/>
      <c r="AT99" s="16"/>
      <c r="AU99" s="16"/>
      <c r="AV99" s="16"/>
      <c r="AW99" s="13"/>
      <c r="AX99" s="13"/>
      <c r="AY99" s="13"/>
      <c r="AZ99" s="13"/>
      <c r="BA99" s="12"/>
      <c r="BB99" s="12"/>
      <c r="BC99" s="12"/>
      <c r="BD99" s="12"/>
      <c r="BE99" s="13"/>
      <c r="BF99" s="13"/>
      <c r="BG99" s="13"/>
      <c r="BH99" s="13"/>
      <c r="BI99" s="12"/>
      <c r="BJ99" s="13"/>
      <c r="BK99" s="13"/>
      <c r="BL99" s="13"/>
      <c r="BM99" s="17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2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8"/>
      <c r="DB99" s="13"/>
      <c r="DC99" s="13"/>
      <c r="DD99" s="12"/>
      <c r="DE99" s="12"/>
      <c r="DF99" s="13"/>
      <c r="DG99" s="13"/>
      <c r="DH99" s="13"/>
      <c r="DI99" s="12"/>
      <c r="DJ99" s="13"/>
      <c r="DK99" s="13"/>
    </row>
    <row r="100" spans="2:115" ht="20.25" x14ac:dyDescent="0.3">
      <c r="B100" s="129" t="s">
        <v>153</v>
      </c>
      <c r="C100" s="129"/>
      <c r="D100" s="129"/>
      <c r="E100" s="130"/>
      <c r="F100" s="130"/>
      <c r="G100" s="130"/>
      <c r="H100" s="131"/>
      <c r="I100" s="131"/>
      <c r="J100" s="131"/>
      <c r="K100" s="132"/>
      <c r="L100" s="13"/>
      <c r="M100" s="16"/>
      <c r="N100" s="16"/>
      <c r="O100" s="16"/>
      <c r="P100" s="16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6"/>
      <c r="AT100" s="16"/>
      <c r="AU100" s="16"/>
      <c r="AV100" s="16"/>
      <c r="AW100" s="13"/>
      <c r="AX100" s="13"/>
      <c r="AY100" s="13"/>
      <c r="AZ100" s="13"/>
      <c r="BA100" s="12"/>
      <c r="BB100" s="12"/>
      <c r="BC100" s="12"/>
      <c r="BD100" s="12"/>
      <c r="BE100" s="13"/>
      <c r="BF100" s="13"/>
      <c r="BG100" s="13"/>
      <c r="BH100" s="13"/>
      <c r="BI100" s="12"/>
      <c r="BJ100" s="13"/>
      <c r="BK100" s="13"/>
      <c r="BL100" s="13"/>
      <c r="BM100" s="17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2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8"/>
      <c r="DB100" s="13"/>
      <c r="DC100" s="13"/>
      <c r="DD100" s="12"/>
      <c r="DE100" s="12"/>
      <c r="DF100" s="13"/>
      <c r="DG100" s="13"/>
      <c r="DH100" s="13"/>
      <c r="DI100" s="12"/>
      <c r="DJ100" s="13"/>
      <c r="DK100" s="13"/>
    </row>
    <row r="101" spans="2:115" ht="20.25" x14ac:dyDescent="0.3">
      <c r="B101" s="129" t="s">
        <v>145</v>
      </c>
      <c r="C101" s="129"/>
      <c r="D101" s="129"/>
      <c r="E101" s="130"/>
      <c r="F101" s="130"/>
      <c r="G101" s="130"/>
      <c r="H101" s="131"/>
      <c r="I101" s="131"/>
      <c r="J101" s="131"/>
      <c r="K101" s="133"/>
      <c r="L101" s="13"/>
      <c r="M101" s="16"/>
      <c r="N101" s="16"/>
      <c r="O101" s="16"/>
      <c r="P101" s="16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6"/>
      <c r="AT101" s="16"/>
      <c r="AU101" s="16"/>
      <c r="AV101" s="16"/>
      <c r="AW101" s="13"/>
      <c r="AX101" s="13"/>
      <c r="AY101" s="13"/>
      <c r="AZ101" s="13"/>
      <c r="BA101" s="12"/>
      <c r="BB101" s="12"/>
      <c r="BC101" s="12"/>
      <c r="BD101" s="12"/>
      <c r="BE101" s="13"/>
      <c r="BF101" s="13"/>
      <c r="BG101" s="13"/>
      <c r="BH101" s="13"/>
      <c r="BI101" s="12"/>
      <c r="BJ101" s="13"/>
      <c r="BK101" s="13"/>
      <c r="BL101" s="13"/>
      <c r="BM101" s="17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2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8"/>
      <c r="DB101" s="13"/>
      <c r="DC101" s="13"/>
      <c r="DD101" s="12"/>
      <c r="DE101" s="12"/>
      <c r="DF101" s="13"/>
      <c r="DG101" s="13"/>
      <c r="DH101" s="13"/>
      <c r="DI101" s="12"/>
      <c r="DJ101" s="13"/>
      <c r="DK101" s="13"/>
    </row>
    <row r="102" spans="2:115" ht="18.75" x14ac:dyDescent="0.3">
      <c r="B102" s="26" t="s">
        <v>112</v>
      </c>
      <c r="C102" s="27"/>
      <c r="D102" s="28"/>
      <c r="E102" s="28"/>
      <c r="F102" s="28"/>
      <c r="G102" s="29"/>
      <c r="H102" s="28"/>
      <c r="I102" s="28"/>
      <c r="J102" s="28"/>
      <c r="K102" s="30">
        <f>'[4]г.Экибастуз продолж.2014г.'!$AB$29</f>
        <v>594761.35020959005</v>
      </c>
      <c r="L102" s="13"/>
      <c r="M102" s="16"/>
      <c r="N102" s="16"/>
      <c r="O102" s="16"/>
      <c r="P102" s="16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6"/>
      <c r="AT102" s="16"/>
      <c r="AU102" s="16"/>
      <c r="AV102" s="16"/>
      <c r="AW102" s="13"/>
      <c r="AX102" s="13"/>
      <c r="AY102" s="13"/>
      <c r="AZ102" s="13"/>
      <c r="BA102" s="12"/>
      <c r="BB102" s="12"/>
      <c r="BC102" s="12"/>
      <c r="BD102" s="12"/>
      <c r="BE102" s="13"/>
      <c r="BF102" s="13"/>
      <c r="BG102" s="13"/>
      <c r="BH102" s="13"/>
      <c r="BI102" s="12"/>
      <c r="BJ102" s="13"/>
      <c r="BK102" s="13"/>
      <c r="BL102" s="13"/>
      <c r="BM102" s="17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2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8"/>
      <c r="DB102" s="13"/>
      <c r="DC102" s="13"/>
      <c r="DD102" s="12"/>
      <c r="DE102" s="12"/>
      <c r="DF102" s="13"/>
      <c r="DG102" s="13"/>
      <c r="DH102" s="13"/>
      <c r="DI102" s="12"/>
      <c r="DJ102" s="13"/>
      <c r="DK102" s="13"/>
    </row>
    <row r="103" spans="2:115" ht="18.75" x14ac:dyDescent="0.3">
      <c r="B103" s="31" t="s">
        <v>113</v>
      </c>
      <c r="C103" s="27"/>
      <c r="D103" s="28"/>
      <c r="E103" s="28"/>
      <c r="F103" s="28"/>
      <c r="G103" s="29"/>
      <c r="H103" s="28"/>
      <c r="I103" s="28"/>
      <c r="J103" s="28"/>
      <c r="K103" s="32">
        <f>K101+K102</f>
        <v>594761.35020959005</v>
      </c>
      <c r="L103" s="13"/>
      <c r="M103" s="16"/>
      <c r="N103" s="16"/>
      <c r="O103" s="16"/>
      <c r="P103" s="16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6"/>
      <c r="AT103" s="16"/>
      <c r="AU103" s="16"/>
      <c r="AV103" s="16"/>
      <c r="AW103" s="13"/>
      <c r="AX103" s="13"/>
      <c r="AY103" s="13"/>
      <c r="AZ103" s="13"/>
      <c r="BA103" s="12"/>
      <c r="BB103" s="12"/>
      <c r="BC103" s="12"/>
      <c r="BD103" s="12"/>
      <c r="BE103" s="13"/>
      <c r="BF103" s="13"/>
      <c r="BG103" s="13"/>
      <c r="BH103" s="13"/>
      <c r="BI103" s="12"/>
      <c r="BJ103" s="13"/>
      <c r="BK103" s="13"/>
      <c r="BL103" s="13"/>
      <c r="BM103" s="17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2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8"/>
      <c r="DB103" s="13"/>
      <c r="DC103" s="13"/>
      <c r="DD103" s="12"/>
      <c r="DE103" s="12"/>
      <c r="DF103" s="13"/>
      <c r="DG103" s="13"/>
      <c r="DH103" s="13"/>
      <c r="DI103" s="12"/>
      <c r="DJ103" s="13"/>
      <c r="DK103" s="13"/>
    </row>
    <row r="104" spans="2:115" ht="18.75" x14ac:dyDescent="0.3">
      <c r="B104" s="33" t="s">
        <v>114</v>
      </c>
      <c r="C104" s="27"/>
      <c r="D104" s="28"/>
      <c r="E104" s="28"/>
      <c r="F104" s="28"/>
      <c r="G104" s="29"/>
      <c r="H104" s="28"/>
      <c r="I104" s="28"/>
      <c r="J104" s="28"/>
      <c r="K104" s="30">
        <f>'[4]г.Экибастуз продолж.2014г.'!$AG$104</f>
        <v>27858.40363126</v>
      </c>
      <c r="L104" s="13"/>
      <c r="M104" s="16"/>
      <c r="N104" s="16"/>
      <c r="O104" s="16"/>
      <c r="P104" s="16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6"/>
      <c r="AT104" s="16"/>
      <c r="AU104" s="16"/>
      <c r="AV104" s="16"/>
      <c r="AW104" s="13"/>
      <c r="AX104" s="13"/>
      <c r="AY104" s="13"/>
      <c r="AZ104" s="13"/>
      <c r="BA104" s="12"/>
      <c r="BB104" s="12"/>
      <c r="BC104" s="12"/>
      <c r="BD104" s="12"/>
      <c r="BE104" s="13"/>
      <c r="BF104" s="13"/>
      <c r="BG104" s="13"/>
      <c r="BH104" s="13"/>
      <c r="BI104" s="12"/>
      <c r="BJ104" s="13"/>
      <c r="BK104" s="13"/>
      <c r="BL104" s="13"/>
      <c r="BM104" s="17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2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8"/>
      <c r="DB104" s="13"/>
      <c r="DC104" s="13"/>
      <c r="DD104" s="12"/>
      <c r="DE104" s="12"/>
      <c r="DF104" s="13"/>
      <c r="DG104" s="13"/>
      <c r="DH104" s="13"/>
      <c r="DI104" s="12"/>
      <c r="DJ104" s="13"/>
      <c r="DK104" s="13"/>
    </row>
    <row r="105" spans="2:115" ht="18.75" x14ac:dyDescent="0.3">
      <c r="B105" s="33" t="s">
        <v>115</v>
      </c>
      <c r="C105" s="34"/>
      <c r="D105" s="34"/>
      <c r="E105" s="34"/>
      <c r="F105" s="34"/>
      <c r="G105" s="34"/>
      <c r="H105" s="34"/>
      <c r="I105" s="34"/>
      <c r="J105" s="34"/>
      <c r="K105" s="35">
        <f>'[4]г.Экибастуз продолж.2014г.'!$AH$104</f>
        <v>66.543987539993338</v>
      </c>
      <c r="L105"/>
      <c r="M105"/>
      <c r="N105"/>
    </row>
    <row r="106" spans="2:115" ht="18.75" x14ac:dyDescent="0.3">
      <c r="B106" s="36" t="s">
        <v>116</v>
      </c>
      <c r="C106" s="37"/>
      <c r="D106" s="37"/>
      <c r="E106" s="37"/>
      <c r="F106" s="37"/>
      <c r="G106" s="37"/>
      <c r="H106" s="37"/>
      <c r="I106" s="37"/>
      <c r="J106" s="37"/>
      <c r="K106" s="38">
        <f>K64</f>
        <v>65857.884359030373</v>
      </c>
    </row>
    <row r="107" spans="2:115" ht="18.75" x14ac:dyDescent="0.3">
      <c r="B107" s="36" t="s">
        <v>117</v>
      </c>
      <c r="C107" s="37"/>
      <c r="D107" s="37"/>
      <c r="E107" s="37"/>
      <c r="F107" s="37"/>
      <c r="G107" s="37"/>
      <c r="H107" s="37"/>
      <c r="I107" s="37"/>
      <c r="J107" s="37"/>
      <c r="K107" s="39">
        <f>K103+K105+K104-K106</f>
        <v>556828.41346935963</v>
      </c>
    </row>
    <row r="108" spans="2:115" x14ac:dyDescent="0.25"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</sheetData>
  <mergeCells count="17">
    <mergeCell ref="N74:N80"/>
    <mergeCell ref="B90:DK90"/>
    <mergeCell ref="L19:L21"/>
    <mergeCell ref="M19:M21"/>
    <mergeCell ref="N19:N21"/>
    <mergeCell ref="F20:H20"/>
    <mergeCell ref="I20:I21"/>
    <mergeCell ref="J20:J21"/>
    <mergeCell ref="B8:G8"/>
    <mergeCell ref="B10:M10"/>
    <mergeCell ref="A19:A21"/>
    <mergeCell ref="B19:B21"/>
    <mergeCell ref="C19:C21"/>
    <mergeCell ref="D19:D21"/>
    <mergeCell ref="E19:E21"/>
    <mergeCell ref="F19:J19"/>
    <mergeCell ref="K19:K21"/>
  </mergeCells>
  <pageMargins left="0.78740157480314965" right="0.39370078740157483" top="0.59055118110236227" bottom="0.39370078740157483" header="0.11811023622047245" footer="0.11811023622047245"/>
  <pageSetup paperSize="9" scale="55" fitToHeight="2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Исп. ТС  2015 г. </vt:lpstr>
    </vt:vector>
  </TitlesOfParts>
  <Company>АО "Энергоцентр"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Джуманиязова А. Б.</dc:creator>
  <cp:lastModifiedBy>dusembaeva</cp:lastModifiedBy>
  <cp:lastPrinted>2016-04-21T03:57:02Z</cp:lastPrinted>
  <dcterms:created xsi:type="dcterms:W3CDTF">2015-03-30T07:27:38Z</dcterms:created>
  <dcterms:modified xsi:type="dcterms:W3CDTF">2016-05-17T07:27:58Z</dcterms:modified>
</cp:coreProperties>
</file>