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165" windowWidth="9690" windowHeight="7650" activeTab="0"/>
  </bookViews>
  <sheets>
    <sheet name="утверждено на год" sheetId="1" r:id="rId1"/>
  </sheets>
  <externalReferences>
    <externalReference r:id="rId4"/>
  </externalReferences>
  <definedNames>
    <definedName name="_xlnm.Print_Titles" localSheetId="0">'утверждено на год'!$A:$C,'утверждено на год'!$19:$23</definedName>
    <definedName name="_xlnm.Print_Area" localSheetId="0">'утверждено на год'!$A$1:$G$126</definedName>
  </definedNames>
  <calcPr fullCalcOnLoad="1"/>
</workbook>
</file>

<file path=xl/sharedStrings.xml><?xml version="1.0" encoding="utf-8"?>
<sst xmlns="http://schemas.openxmlformats.org/spreadsheetml/2006/main" count="236" uniqueCount="155">
  <si>
    <t>тыс.тенге</t>
  </si>
  <si>
    <t>I</t>
  </si>
  <si>
    <t>в том числе:</t>
  </si>
  <si>
    <t>Материальные затраты, всего</t>
  </si>
  <si>
    <t>Ремонт, всего</t>
  </si>
  <si>
    <t>IV</t>
  </si>
  <si>
    <t>Прибыль</t>
  </si>
  <si>
    <t>V</t>
  </si>
  <si>
    <t>Всего доходов</t>
  </si>
  <si>
    <t>VI</t>
  </si>
  <si>
    <t>VII</t>
  </si>
  <si>
    <t>№п/п</t>
  </si>
  <si>
    <t>Наименование показателей</t>
  </si>
  <si>
    <t>Ед. изм.</t>
  </si>
  <si>
    <t>1</t>
  </si>
  <si>
    <t>2</t>
  </si>
  <si>
    <t>3</t>
  </si>
  <si>
    <t>-сырье и материалы</t>
  </si>
  <si>
    <t>-ГСМ</t>
  </si>
  <si>
    <t>Затраты на оплату труда, всего</t>
  </si>
  <si>
    <t>-заработная плата</t>
  </si>
  <si>
    <t>-социальный налог</t>
  </si>
  <si>
    <t>Капитальный ремонт</t>
  </si>
  <si>
    <t>Текущий ремонт</t>
  </si>
  <si>
    <t>-материалы</t>
  </si>
  <si>
    <t>-услуги подрядных организаций по ремонтам</t>
  </si>
  <si>
    <t>-услуги автотранспорта, связанные с ремонтом</t>
  </si>
  <si>
    <t>Услуги сторонних организаций производственного характера</t>
  </si>
  <si>
    <t>Прочие затраты, всего</t>
  </si>
  <si>
    <t>-командировки</t>
  </si>
  <si>
    <t>-канц. и почтовые расходы</t>
  </si>
  <si>
    <t>-услуги связи</t>
  </si>
  <si>
    <t>-поверка приборов</t>
  </si>
  <si>
    <t>-содержание зданий</t>
  </si>
  <si>
    <t>-аренда основных фондов</t>
  </si>
  <si>
    <t>-затраты по ОТ и ТБ</t>
  </si>
  <si>
    <t>-подготовка кадров</t>
  </si>
  <si>
    <t>-охрана объектов</t>
  </si>
  <si>
    <t>-экспертные услуги</t>
  </si>
  <si>
    <t>-прочие расходы</t>
  </si>
  <si>
    <t>%</t>
  </si>
  <si>
    <t>-обязательное страхование</t>
  </si>
  <si>
    <t>Тариф (без НДС)</t>
  </si>
  <si>
    <t>тенге/кВтч</t>
  </si>
  <si>
    <t>-электроэнергия</t>
  </si>
  <si>
    <t>-теплоэнергия</t>
  </si>
  <si>
    <t>-з/плата на эксплуатацию</t>
  </si>
  <si>
    <t>-з/плата на кап. ремонт ОС</t>
  </si>
  <si>
    <t>-прочие услуги сторонних организаций</t>
  </si>
  <si>
    <t>-вывоз промотходов</t>
  </si>
  <si>
    <t>-услуги гидрометеорологии</t>
  </si>
  <si>
    <t>-приобретение НТД</t>
  </si>
  <si>
    <t>-содержание арендованного автотранспорта</t>
  </si>
  <si>
    <t>-прочие</t>
  </si>
  <si>
    <t>-автотранспорт</t>
  </si>
  <si>
    <t>-командировочные расходы, связанные с ремонтом ОС</t>
  </si>
  <si>
    <t>- энергия</t>
  </si>
  <si>
    <t>4</t>
  </si>
  <si>
    <t>3,1,1</t>
  </si>
  <si>
    <t>3,2,2</t>
  </si>
  <si>
    <t>Капитальный ремонт, не приводящий к росту стоимости основных фондов</t>
  </si>
  <si>
    <t>II</t>
  </si>
  <si>
    <t>III</t>
  </si>
  <si>
    <t>Амортизация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</si>
  <si>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</si>
  <si>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</si>
  <si>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</si>
  <si>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</si>
  <si>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</si>
  <si>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</si>
  <si>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</si>
  <si>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</si>
  <si>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</si>
  <si>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</si>
  <si>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</si>
  <si>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Затраты на компенсацию нормативных технических потерь, всего</t>
  </si>
  <si>
    <t>тыс. кВтч</t>
  </si>
  <si>
    <t>нормативные потери</t>
  </si>
  <si>
    <t>Услуги АО "KEGOC" по организации балансирования производства-потребления электроэнергии</t>
  </si>
  <si>
    <t>тыс. тенге</t>
  </si>
  <si>
    <t>Расходы периода, всего</t>
  </si>
  <si>
    <t xml:space="preserve">  в том числе:</t>
  </si>
  <si>
    <t>Общие и административные расходы, всего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</si>
  <si>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</si>
  <si>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</si>
  <si>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</si>
  <si>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</si>
  <si>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</si>
  <si>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</si>
  <si>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</si>
  <si>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</si>
  <si>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</si>
  <si>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</si>
  <si>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9.10.1</t>
  </si>
  <si>
    <t>9.10.2</t>
  </si>
  <si>
    <t>9.10.3</t>
  </si>
  <si>
    <t>10</t>
  </si>
  <si>
    <t>заработная плата</t>
  </si>
  <si>
    <t>социальный налог</t>
  </si>
  <si>
    <t>амортизация</t>
  </si>
  <si>
    <t>налоговые платежи и сборы</t>
  </si>
  <si>
    <t>командировочные</t>
  </si>
  <si>
    <t>оплата консалтинговых, аудиторских, маркетинговых услуг</t>
  </si>
  <si>
    <t>услуги банка</t>
  </si>
  <si>
    <t>обязательное страхование</t>
  </si>
  <si>
    <t>другие расходы, всего</t>
  </si>
  <si>
    <t>услуги автотранспорта</t>
  </si>
  <si>
    <t>канцелярские и почтовые расходы</t>
  </si>
  <si>
    <t>прочие расходы</t>
  </si>
  <si>
    <t>Расходы на выплату вознаграждений</t>
  </si>
  <si>
    <t>Всего затрат</t>
  </si>
  <si>
    <t>Объем оказываемых услуг</t>
  </si>
  <si>
    <t>услуги связи</t>
  </si>
  <si>
    <t xml:space="preserve">   - аренда ОФ</t>
  </si>
  <si>
    <t xml:space="preserve">   - плата за пользование земельными участками</t>
  </si>
  <si>
    <t>6.6.1</t>
  </si>
  <si>
    <t>6.6.2</t>
  </si>
  <si>
    <t xml:space="preserve">   -сырье и материалы</t>
  </si>
  <si>
    <t xml:space="preserve">   -прочие услуги сторонних организаций</t>
  </si>
  <si>
    <t xml:space="preserve">   -вызоз пром. отходов</t>
  </si>
  <si>
    <t xml:space="preserve">   -приобретение НТД</t>
  </si>
  <si>
    <t xml:space="preserve">   -прочие</t>
  </si>
  <si>
    <t>5</t>
  </si>
  <si>
    <t>7</t>
  </si>
  <si>
    <t>Предусмотрено в утвержденной тарифной смете на 2016 год</t>
  </si>
  <si>
    <t>Фактически сложившиеся показатели тарифной сметы за 1-е полугодие 2016 года</t>
  </si>
  <si>
    <t>Отклонение в %</t>
  </si>
  <si>
    <t>Причины отклонения</t>
  </si>
  <si>
    <t>Приложение 1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</si>
  <si>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</si>
  <si>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</si>
  <si>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</si>
  <si>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</si>
  <si>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</si>
  <si>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№ 213-ОД от 17.07.2013 года</t>
  </si>
  <si>
    <t>Отчетный период 1 полугодие 2016 года</t>
  </si>
  <si>
    <t>Индекс: ИТС-1</t>
  </si>
  <si>
    <t>Периодичность: полугодовая</t>
  </si>
  <si>
    <t>Представляет: АО "ПРЭК"</t>
  </si>
  <si>
    <t>Наименование организации АО "Павлодарская Распределительная Электросетевая Компания"</t>
  </si>
  <si>
    <t>Адрес  г. Павлодар, промышленная зона Центральная, строение 2014</t>
  </si>
  <si>
    <t>М.П.</t>
  </si>
  <si>
    <t>АО "Павлодарская Распределительная Электросетевая Компания"</t>
  </si>
  <si>
    <t>Телефон: +7(7182) 32 20 22</t>
  </si>
  <si>
    <t>Адрес электронной почты: predc@pavlodarenergo.kz</t>
  </si>
  <si>
    <t>Фамилия и телефон исполнителя: Морозова А.Б. +7(7182) 75 14 62</t>
  </si>
  <si>
    <t>Руководитель: Бодрухин Ф.Ф.</t>
  </si>
  <si>
    <t>8</t>
  </si>
  <si>
    <r>
      <t xml:space="preserve">к </t>
    </r>
    <r>
      <rPr>
        <b/>
        <sz val="11"/>
        <rFont val="Times New Roman"/>
        <family val="1"/>
      </rPr>
      <t>Правилам</t>
    </r>
    <r>
      <rPr>
        <sz val="11"/>
        <rFont val="Times New Roman"/>
        <family val="1"/>
      </rPr>
      <t xml:space="preserve"> утверждения</t>
    </r>
  </si>
  <si>
    <t>Павлодарской области</t>
  </si>
  <si>
    <t xml:space="preserve">Куда предоставляется форма: в Департамент комитета по регулированию естественных монополий и защите конкуренции по </t>
  </si>
  <si>
    <t>Затраты на производство товаров и предоставление услуг, всего</t>
  </si>
  <si>
    <t>Сведения об исполнении тарифной сметы на услуги по передаче и распределению электрической энергии</t>
  </si>
  <si>
    <t>Срок предоставления: не позднее 1 августа текущего года</t>
  </si>
  <si>
    <t>Дата 29 июля 2016 года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</si>
</sst>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#,##0.0"/>
    <numFmt numFmtId="190" formatCode="_-* #,##0.0_р_._-;\-* #,##0.0_р_._-;_-* &quot;-&quot;??_р_._-;_-@_-"/>
    <numFmt numFmtId="191" formatCode="#,##0.0000"/>
    <numFmt numFmtId="192" formatCode="#,##0.000"/>
    <numFmt numFmtId="193" formatCode="_-* #,##0_р_._-;\-* #,##0_р_._-;_-* &quot;-&quot;??_р_._-;_-@_-"/>
    <numFmt numFmtId="194" formatCode="0.0"/>
    <numFmt numFmtId="195" formatCode="#,##0.00000"/>
    <numFmt numFmtId="196" formatCode="#,##0.00000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%"/>
    <numFmt numFmtId="204" formatCode="_(* #,##0.0_);_(* \(#,##0.0\);_(* &quot;-&quot;??_);_(@_)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  <numFmt numFmtId="210" formatCode="[$-FC19]d\ mmmm\ yyyy\ &quot;г.&quot;"/>
    <numFmt numFmtId="211" formatCode="#,##0.00&quot;р.&quot;"/>
    <numFmt numFmtId="212" formatCode="#,##0.000000000000"/>
    <numFmt numFmtId="213" formatCode="#,##0.0000000000000"/>
    <numFmt numFmtId="214" formatCode="#,##0.00000000000000"/>
    <numFmt numFmtId="215" formatCode="#,##0.000000000000000"/>
    <numFmt numFmtId="216" formatCode="0.000000000"/>
    <numFmt numFmtId="217" formatCode="0.0000000000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  <numFmt numFmtId="222" formatCode="#,##0.00_р_."/>
    <numFmt numFmtId="223" formatCode="#,##0.000_р_."/>
    <numFmt numFmtId="224" formatCode="#,##0.0000_р_."/>
    <numFmt numFmtId="225" formatCode="#,##0.00000_р_.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12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i/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189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189" fontId="4" fillId="0" borderId="10" xfId="0" applyNumberFormat="1" applyFont="1" applyFill="1" applyBorder="1" applyAlignment="1">
      <alignment horizontal="right"/>
    </xf>
    <xf numFmtId="0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/>
    </xf>
    <xf numFmtId="49" fontId="47" fillId="0" borderId="10" xfId="0" applyNumberFormat="1" applyFont="1" applyFill="1" applyBorder="1" applyAlignment="1">
      <alignment horizontal="center"/>
    </xf>
    <xf numFmtId="189" fontId="46" fillId="0" borderId="10" xfId="0" applyNumberFormat="1" applyFont="1" applyFill="1" applyBorder="1" applyAlignment="1">
      <alignment horizontal="right"/>
    </xf>
    <xf numFmtId="3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189" fontId="47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46" fillId="0" borderId="10" xfId="0" applyNumberFormat="1" applyFont="1" applyFill="1" applyBorder="1" applyAlignment="1">
      <alignment wrapText="1"/>
    </xf>
    <xf numFmtId="49" fontId="46" fillId="0" borderId="10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89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2" fontId="46" fillId="0" borderId="10" xfId="0" applyNumberFormat="1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189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49" fontId="48" fillId="0" borderId="10" xfId="0" applyNumberFormat="1" applyFont="1" applyFill="1" applyBorder="1" applyAlignment="1">
      <alignment/>
    </xf>
    <xf numFmtId="0" fontId="47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wrapText="1"/>
    </xf>
    <xf numFmtId="18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192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wrapText="1"/>
    </xf>
    <xf numFmtId="189" fontId="8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1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49" fontId="49" fillId="0" borderId="0" xfId="0" applyNumberFormat="1" applyFont="1" applyFill="1" applyAlignment="1">
      <alignment/>
    </xf>
    <xf numFmtId="195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90;&#1072;&#1088;&#1080;&#1092;&#1085;&#1086;&#1081;%20&#1089;&#1084;&#1077;&#1090;&#1099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6"/>
    </sheetNames>
    <sheetDataSet>
      <sheetData sheetId="1">
        <row r="10">
          <cell r="BI10">
            <v>14036.949155928916</v>
          </cell>
        </row>
        <row r="11">
          <cell r="BI11">
            <v>1766.4517995840968</v>
          </cell>
        </row>
        <row r="14">
          <cell r="BI14">
            <v>101057.19984004422</v>
          </cell>
        </row>
        <row r="15">
          <cell r="BI15">
            <v>9727.775033384813</v>
          </cell>
        </row>
        <row r="20">
          <cell r="BI20">
            <v>981406.6351276094</v>
          </cell>
        </row>
        <row r="21">
          <cell r="BI21">
            <v>51280.68817</v>
          </cell>
        </row>
        <row r="22">
          <cell r="BI22">
            <v>102258.1131407404</v>
          </cell>
        </row>
        <row r="23">
          <cell r="BI23">
            <v>329168.27667784475</v>
          </cell>
        </row>
        <row r="27">
          <cell r="BI27">
            <v>59498.99875</v>
          </cell>
        </row>
        <row r="28">
          <cell r="BI28">
            <v>21501.36048</v>
          </cell>
        </row>
        <row r="31">
          <cell r="BI31">
            <v>595.0478521058144</v>
          </cell>
        </row>
        <row r="32">
          <cell r="BI32">
            <v>19990.73734</v>
          </cell>
        </row>
        <row r="33">
          <cell r="BI33">
            <v>6764.400000000001</v>
          </cell>
        </row>
        <row r="36">
          <cell r="BI36">
            <v>422903.91237286857</v>
          </cell>
        </row>
        <row r="37">
          <cell r="BI37">
            <v>4176.886376367052</v>
          </cell>
        </row>
        <row r="40">
          <cell r="BI40">
            <v>7844.393191414838</v>
          </cell>
        </row>
        <row r="41">
          <cell r="BI41">
            <v>3213.6684974266636</v>
          </cell>
        </row>
        <row r="42">
          <cell r="BI42">
            <v>10920.904468590263</v>
          </cell>
        </row>
        <row r="43">
          <cell r="BI43">
            <v>362.1286205300846</v>
          </cell>
        </row>
        <row r="44">
          <cell r="BI44">
            <v>2770.728804237635</v>
          </cell>
        </row>
        <row r="47">
          <cell r="BI47">
            <v>18854.88057104775</v>
          </cell>
        </row>
        <row r="48">
          <cell r="BI48">
            <v>5816.4945814321745</v>
          </cell>
        </row>
        <row r="49">
          <cell r="BI49">
            <v>12442.588126082708</v>
          </cell>
        </row>
        <row r="50">
          <cell r="BI50">
            <v>9247.383657250075</v>
          </cell>
        </row>
        <row r="51">
          <cell r="BI51">
            <v>33287.81489860253</v>
          </cell>
        </row>
        <row r="55">
          <cell r="BI55">
            <v>1805.69942</v>
          </cell>
        </row>
        <row r="56">
          <cell r="BI56">
            <v>21.61844476103686</v>
          </cell>
        </row>
        <row r="57">
          <cell r="BI57">
            <v>9.38512087217298</v>
          </cell>
        </row>
        <row r="58">
          <cell r="BI58">
            <v>0</v>
          </cell>
        </row>
        <row r="59">
          <cell r="BI59">
            <v>0</v>
          </cell>
        </row>
        <row r="60">
          <cell r="BI60">
            <v>0</v>
          </cell>
        </row>
        <row r="61">
          <cell r="BI61">
            <v>854109.9951</v>
          </cell>
        </row>
        <row r="63">
          <cell r="BI63">
            <v>7.9337967323387755</v>
          </cell>
        </row>
        <row r="64">
          <cell r="BI64">
            <v>112036.693</v>
          </cell>
        </row>
        <row r="65">
          <cell r="BI65">
            <v>57904.18296350252</v>
          </cell>
        </row>
        <row r="71">
          <cell r="BI71">
            <v>79187.10677000001</v>
          </cell>
        </row>
        <row r="72">
          <cell r="BI72">
            <v>8640.00289</v>
          </cell>
        </row>
        <row r="73">
          <cell r="BI73">
            <v>2522.0758100000003</v>
          </cell>
        </row>
        <row r="74">
          <cell r="BI74">
            <v>59903.44081</v>
          </cell>
        </row>
        <row r="75">
          <cell r="BI75">
            <v>644.8024</v>
          </cell>
        </row>
        <row r="76">
          <cell r="BI76">
            <v>535.58735</v>
          </cell>
        </row>
        <row r="77">
          <cell r="BI77">
            <v>15099.933980000002</v>
          </cell>
        </row>
        <row r="78">
          <cell r="BI78">
            <v>4166.34242</v>
          </cell>
        </row>
        <row r="79">
          <cell r="BI79">
            <v>10977.647850000001</v>
          </cell>
        </row>
        <row r="82">
          <cell r="BI82">
            <v>6629.00951</v>
          </cell>
        </row>
        <row r="83">
          <cell r="BI83">
            <v>934.10657</v>
          </cell>
        </row>
        <row r="86">
          <cell r="BI86">
            <v>238.68003436027556</v>
          </cell>
        </row>
        <row r="87">
          <cell r="BI87">
            <v>732.4693826702662</v>
          </cell>
        </row>
        <row r="88">
          <cell r="BI88">
            <v>0</v>
          </cell>
        </row>
        <row r="89">
          <cell r="BI89">
            <v>662.1260069592529</v>
          </cell>
        </row>
        <row r="90">
          <cell r="BI90">
            <v>1187.5648999999999</v>
          </cell>
        </row>
        <row r="95">
          <cell r="BI95">
            <v>1300108.044</v>
          </cell>
        </row>
        <row r="96">
          <cell r="BI96">
            <v>4551678.262080001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tabSelected="1" zoomScale="82" zoomScaleNormal="82" zoomScaleSheetLayoutView="55" zoomScalePageLayoutView="0" workbookViewId="0" topLeftCell="A52">
      <selection activeCell="E71" sqref="E71"/>
    </sheetView>
  </sheetViews>
  <sheetFormatPr defaultColWidth="9.140625" defaultRowHeight="12.75" outlineLevelRow="1"/>
  <cols>
    <col min="1" max="1" width="8.28125" style="1" customWidth="1"/>
    <col min="2" max="2" width="42.140625" style="2" customWidth="1"/>
    <col min="3" max="3" width="12.00390625" style="3" customWidth="1"/>
    <col min="4" max="4" width="17.57421875" style="4" customWidth="1" collapsed="1"/>
    <col min="5" max="5" width="17.00390625" style="5" customWidth="1"/>
    <col min="6" max="6" width="13.140625" style="6" customWidth="1"/>
    <col min="7" max="7" width="19.140625" style="6" customWidth="1"/>
    <col min="8" max="16384" width="9.140625" style="6" customWidth="1"/>
  </cols>
  <sheetData>
    <row r="1" ht="15">
      <c r="G1" s="5" t="s">
        <v>128</v>
      </c>
    </row>
    <row r="2" ht="15">
      <c r="G2" s="5" t="s">
        <v>148</v>
      </c>
    </row>
    <row r="3" ht="15">
      <c r="G3" s="5" t="s">
        <v>129</v>
      </c>
    </row>
    <row r="4" ht="15">
      <c r="G4" s="5" t="s">
        <v>130</v>
      </c>
    </row>
    <row r="5" ht="15">
      <c r="G5" s="5" t="s">
        <v>131</v>
      </c>
    </row>
    <row r="6" ht="15">
      <c r="G6" s="5" t="s">
        <v>132</v>
      </c>
    </row>
    <row r="7" ht="15">
      <c r="G7" s="5" t="s">
        <v>133</v>
      </c>
    </row>
    <row r="8" spans="6:7" ht="15">
      <c r="F8" s="5"/>
      <c r="G8" s="5" t="s">
        <v>134</v>
      </c>
    </row>
    <row r="10" spans="1:7" ht="15">
      <c r="A10" s="88" t="s">
        <v>152</v>
      </c>
      <c r="B10" s="88"/>
      <c r="C10" s="88"/>
      <c r="D10" s="88"/>
      <c r="E10" s="88"/>
      <c r="F10" s="88"/>
      <c r="G10" s="88"/>
    </row>
    <row r="11" spans="1:7" ht="15">
      <c r="A11" s="88" t="s">
        <v>142</v>
      </c>
      <c r="B11" s="88"/>
      <c r="C11" s="88"/>
      <c r="D11" s="88"/>
      <c r="E11" s="88"/>
      <c r="F11" s="88"/>
      <c r="G11" s="88"/>
    </row>
    <row r="13" spans="1:7" ht="15">
      <c r="A13" s="88" t="s">
        <v>135</v>
      </c>
      <c r="B13" s="88"/>
      <c r="C13" s="88"/>
      <c r="D13" s="88"/>
      <c r="E13" s="88"/>
      <c r="F13" s="88"/>
      <c r="G13" s="88"/>
    </row>
    <row r="14" spans="1:7" ht="15">
      <c r="A14" s="8" t="s">
        <v>136</v>
      </c>
      <c r="B14" s="7"/>
      <c r="C14" s="7"/>
      <c r="D14" s="7"/>
      <c r="E14" s="7"/>
      <c r="F14" s="7"/>
      <c r="G14" s="7"/>
    </row>
    <row r="15" spans="1:7" ht="15">
      <c r="A15" s="8" t="s">
        <v>137</v>
      </c>
      <c r="B15" s="7"/>
      <c r="C15" s="7"/>
      <c r="D15" s="7"/>
      <c r="E15" s="7"/>
      <c r="F15" s="7"/>
      <c r="G15" s="7"/>
    </row>
    <row r="16" spans="1:7" ht="15">
      <c r="A16" s="8" t="s">
        <v>138</v>
      </c>
      <c r="B16" s="7"/>
      <c r="C16" s="7"/>
      <c r="D16" s="7"/>
      <c r="E16" s="7"/>
      <c r="F16" s="7"/>
      <c r="G16" s="7"/>
    </row>
    <row r="17" ht="15">
      <c r="A17" s="8" t="s">
        <v>150</v>
      </c>
    </row>
    <row r="18" ht="15">
      <c r="A18" s="8" t="s">
        <v>149</v>
      </c>
    </row>
    <row r="19" spans="1:7" ht="15">
      <c r="A19" s="8" t="s">
        <v>153</v>
      </c>
      <c r="B19" s="7"/>
      <c r="C19" s="9"/>
      <c r="D19" s="10"/>
      <c r="E19" s="10"/>
      <c r="F19" s="11"/>
      <c r="G19" s="11"/>
    </row>
    <row r="20" spans="1:7" s="13" customFormat="1" ht="12.75" customHeight="1">
      <c r="A20" s="93" t="s">
        <v>11</v>
      </c>
      <c r="B20" s="92" t="s">
        <v>12</v>
      </c>
      <c r="C20" s="92" t="s">
        <v>13</v>
      </c>
      <c r="D20" s="87" t="s">
        <v>124</v>
      </c>
      <c r="E20" s="87" t="s">
        <v>125</v>
      </c>
      <c r="F20" s="87" t="s">
        <v>126</v>
      </c>
      <c r="G20" s="87" t="s">
        <v>127</v>
      </c>
    </row>
    <row r="21" spans="1:7" s="14" customFormat="1" ht="12.75" customHeight="1">
      <c r="A21" s="93"/>
      <c r="B21" s="92"/>
      <c r="C21" s="92"/>
      <c r="D21" s="87"/>
      <c r="E21" s="87"/>
      <c r="F21" s="87"/>
      <c r="G21" s="87"/>
    </row>
    <row r="22" spans="1:7" s="14" customFormat="1" ht="101.25" customHeight="1">
      <c r="A22" s="93"/>
      <c r="B22" s="92"/>
      <c r="C22" s="92"/>
      <c r="D22" s="87"/>
      <c r="E22" s="87"/>
      <c r="F22" s="87"/>
      <c r="G22" s="87"/>
    </row>
    <row r="23" spans="1:30" s="15" customFormat="1" ht="14.25">
      <c r="A23" s="12" t="s">
        <v>14</v>
      </c>
      <c r="B23" s="12" t="s">
        <v>15</v>
      </c>
      <c r="C23" s="12" t="s">
        <v>16</v>
      </c>
      <c r="D23" s="12" t="s">
        <v>57</v>
      </c>
      <c r="E23" s="12" t="s">
        <v>122</v>
      </c>
      <c r="F23" s="12" t="s">
        <v>123</v>
      </c>
      <c r="G23" s="12" t="s">
        <v>147</v>
      </c>
      <c r="Y23" s="16"/>
      <c r="Z23" s="16"/>
      <c r="AA23" s="16"/>
      <c r="AB23" s="16"/>
      <c r="AC23" s="16"/>
      <c r="AD23" s="16"/>
    </row>
    <row r="24" spans="1:7" s="13" customFormat="1" ht="37.5" customHeight="1">
      <c r="A24" s="17" t="s">
        <v>1</v>
      </c>
      <c r="B24" s="18" t="s">
        <v>151</v>
      </c>
      <c r="C24" s="19" t="s">
        <v>0</v>
      </c>
      <c r="D24" s="20">
        <f>D26+D34+D41+D42+D52+D56+D79+D83</f>
        <v>6098051</v>
      </c>
      <c r="E24" s="21">
        <f>E26+E34+E41+E42+E52+E56+E79+E83</f>
        <v>3144825.8065822287</v>
      </c>
      <c r="F24" s="22">
        <v>-48.4290012237971</v>
      </c>
      <c r="G24" s="22"/>
    </row>
    <row r="25" spans="1:7" ht="13.5" customHeight="1">
      <c r="A25" s="23"/>
      <c r="B25" s="24" t="s">
        <v>2</v>
      </c>
      <c r="C25" s="25"/>
      <c r="D25" s="26"/>
      <c r="E25" s="27"/>
      <c r="F25" s="28"/>
      <c r="G25" s="22"/>
    </row>
    <row r="26" spans="1:7" s="13" customFormat="1" ht="14.25">
      <c r="A26" s="17">
        <v>1</v>
      </c>
      <c r="B26" s="29" t="s">
        <v>3</v>
      </c>
      <c r="C26" s="25" t="s">
        <v>0</v>
      </c>
      <c r="D26" s="30">
        <f>SUM(D28:D30)</f>
        <v>132936</v>
      </c>
      <c r="E26" s="30">
        <f>SUM(E28:E30)</f>
        <v>126588.37582894205</v>
      </c>
      <c r="F26" s="22">
        <v>-4.774947471759305</v>
      </c>
      <c r="G26" s="22"/>
    </row>
    <row r="27" spans="1:7" ht="13.5" customHeight="1">
      <c r="A27" s="23"/>
      <c r="B27" s="24" t="s">
        <v>2</v>
      </c>
      <c r="C27" s="25"/>
      <c r="D27" s="27"/>
      <c r="E27" s="27"/>
      <c r="F27" s="22"/>
      <c r="G27" s="22"/>
    </row>
    <row r="28" spans="1:7" ht="15">
      <c r="A28" s="23">
        <v>1.1</v>
      </c>
      <c r="B28" s="24" t="s">
        <v>17</v>
      </c>
      <c r="C28" s="25" t="s">
        <v>0</v>
      </c>
      <c r="D28" s="27">
        <v>30267</v>
      </c>
      <c r="E28" s="27">
        <f>'[1]2016'!$BI$10</f>
        <v>14036.949155928916</v>
      </c>
      <c r="F28" s="28">
        <v>-53.62292544378724</v>
      </c>
      <c r="G28" s="28"/>
    </row>
    <row r="29" spans="1:7" ht="15">
      <c r="A29" s="23">
        <v>1.2</v>
      </c>
      <c r="B29" s="24" t="s">
        <v>18</v>
      </c>
      <c r="C29" s="25" t="s">
        <v>0</v>
      </c>
      <c r="D29" s="27">
        <v>3812</v>
      </c>
      <c r="E29" s="27">
        <f>'[1]2016'!$BI$11</f>
        <v>1766.4517995840968</v>
      </c>
      <c r="F29" s="28">
        <v>-53.660760766419294</v>
      </c>
      <c r="G29" s="28"/>
    </row>
    <row r="30" spans="1:7" ht="15">
      <c r="A30" s="23">
        <v>1.3</v>
      </c>
      <c r="B30" s="24" t="s">
        <v>56</v>
      </c>
      <c r="C30" s="25" t="s">
        <v>0</v>
      </c>
      <c r="D30" s="27">
        <f>D32+D33</f>
        <v>98857</v>
      </c>
      <c r="E30" s="27">
        <f>E32+E33</f>
        <v>110784.97487342903</v>
      </c>
      <c r="F30" s="28">
        <v>12.065887972959965</v>
      </c>
      <c r="G30" s="28"/>
    </row>
    <row r="31" spans="1:7" ht="15" hidden="1" outlineLevel="1">
      <c r="A31" s="23"/>
      <c r="B31" s="24" t="s">
        <v>2</v>
      </c>
      <c r="C31" s="25"/>
      <c r="D31" s="30"/>
      <c r="E31" s="27"/>
      <c r="F31" s="28"/>
      <c r="G31" s="28"/>
    </row>
    <row r="32" spans="1:7" s="36" customFormat="1" ht="15" hidden="1" outlineLevel="1">
      <c r="A32" s="31"/>
      <c r="B32" s="32" t="s">
        <v>44</v>
      </c>
      <c r="C32" s="33" t="s">
        <v>0</v>
      </c>
      <c r="D32" s="34">
        <v>82883.8</v>
      </c>
      <c r="E32" s="34">
        <f>'[1]2016'!$BI$14</f>
        <v>101057.19984004422</v>
      </c>
      <c r="F32" s="35">
        <v>21.926359360989988</v>
      </c>
      <c r="G32" s="35"/>
    </row>
    <row r="33" spans="1:7" s="36" customFormat="1" ht="15" hidden="1" outlineLevel="1">
      <c r="A33" s="31"/>
      <c r="B33" s="32" t="s">
        <v>45</v>
      </c>
      <c r="C33" s="33" t="s">
        <v>0</v>
      </c>
      <c r="D33" s="34">
        <v>15973.2</v>
      </c>
      <c r="E33" s="34">
        <f>'[1]2016'!$BI$15</f>
        <v>9727.775033384813</v>
      </c>
      <c r="F33" s="35">
        <v>-39.09939753221138</v>
      </c>
      <c r="G33" s="35"/>
    </row>
    <row r="34" spans="1:7" s="13" customFormat="1" ht="14.25" collapsed="1">
      <c r="A34" s="17">
        <v>2</v>
      </c>
      <c r="B34" s="29" t="s">
        <v>19</v>
      </c>
      <c r="C34" s="25" t="s">
        <v>0</v>
      </c>
      <c r="D34" s="30">
        <f>D36+D40</f>
        <v>2199649</v>
      </c>
      <c r="E34" s="30">
        <f>E36+E40</f>
        <v>1134945.4364383498</v>
      </c>
      <c r="F34" s="22">
        <v>-48.40333905826112</v>
      </c>
      <c r="G34" s="22"/>
    </row>
    <row r="35" spans="1:7" ht="12.75" customHeight="1">
      <c r="A35" s="23"/>
      <c r="B35" s="24" t="s">
        <v>2</v>
      </c>
      <c r="C35" s="25"/>
      <c r="D35" s="30"/>
      <c r="E35" s="27"/>
      <c r="F35" s="22"/>
      <c r="G35" s="22"/>
    </row>
    <row r="36" spans="1:7" ht="15">
      <c r="A36" s="23">
        <v>2.1</v>
      </c>
      <c r="B36" s="24" t="s">
        <v>20</v>
      </c>
      <c r="C36" s="25" t="s">
        <v>0</v>
      </c>
      <c r="D36" s="27">
        <f>SUM(D38:D39)</f>
        <v>2001500</v>
      </c>
      <c r="E36" s="27">
        <f>SUM(E38:E39)</f>
        <v>1032687.3232976093</v>
      </c>
      <c r="F36" s="28">
        <v>-48.404330587179146</v>
      </c>
      <c r="G36" s="28"/>
    </row>
    <row r="37" spans="1:7" ht="12.75" customHeight="1" hidden="1" outlineLevel="1">
      <c r="A37" s="23"/>
      <c r="B37" s="24" t="s">
        <v>2</v>
      </c>
      <c r="C37" s="25"/>
      <c r="D37" s="30"/>
      <c r="E37" s="27"/>
      <c r="F37" s="22"/>
      <c r="G37" s="22"/>
    </row>
    <row r="38" spans="1:7" s="36" customFormat="1" ht="15.75" customHeight="1" hidden="1" outlineLevel="1">
      <c r="A38" s="31"/>
      <c r="B38" s="32" t="s">
        <v>46</v>
      </c>
      <c r="C38" s="33" t="s">
        <v>0</v>
      </c>
      <c r="D38" s="34">
        <v>2001500</v>
      </c>
      <c r="E38" s="34">
        <f>'[1]2016'!$BI$20</f>
        <v>981406.6351276094</v>
      </c>
      <c r="F38" s="35">
        <v>-50.966443411061235</v>
      </c>
      <c r="G38" s="35"/>
    </row>
    <row r="39" spans="1:7" s="36" customFormat="1" ht="15" customHeight="1" hidden="1" outlineLevel="1">
      <c r="A39" s="31"/>
      <c r="B39" s="32" t="s">
        <v>47</v>
      </c>
      <c r="C39" s="33" t="s">
        <v>0</v>
      </c>
      <c r="D39" s="37"/>
      <c r="E39" s="34">
        <f>'[1]2016'!$BI$21</f>
        <v>51280.68817</v>
      </c>
      <c r="F39" s="35"/>
      <c r="G39" s="35"/>
    </row>
    <row r="40" spans="1:7" ht="15" collapsed="1">
      <c r="A40" s="23">
        <v>2.2</v>
      </c>
      <c r="B40" s="24" t="s">
        <v>21</v>
      </c>
      <c r="C40" s="25" t="s">
        <v>0</v>
      </c>
      <c r="D40" s="30">
        <v>198149</v>
      </c>
      <c r="E40" s="27">
        <f>'[1]2016'!$BI$22</f>
        <v>102258.1131407404</v>
      </c>
      <c r="F40" s="28">
        <v>-48.393323639917234</v>
      </c>
      <c r="G40" s="28"/>
    </row>
    <row r="41" spans="1:7" s="13" customFormat="1" ht="14.25">
      <c r="A41" s="17">
        <v>3</v>
      </c>
      <c r="B41" s="38" t="s">
        <v>63</v>
      </c>
      <c r="C41" s="25"/>
      <c r="D41" s="30">
        <v>705211</v>
      </c>
      <c r="E41" s="30">
        <f>'[1]2016'!$BI$23</f>
        <v>329168.27667784475</v>
      </c>
      <c r="F41" s="22"/>
      <c r="G41" s="22"/>
    </row>
    <row r="42" spans="1:7" s="13" customFormat="1" ht="14.25">
      <c r="A42" s="17">
        <v>4</v>
      </c>
      <c r="B42" s="38" t="s">
        <v>4</v>
      </c>
      <c r="C42" s="25" t="s">
        <v>0</v>
      </c>
      <c r="D42" s="30">
        <f>D44</f>
        <v>331000</v>
      </c>
      <c r="E42" s="30">
        <f>E44</f>
        <v>108350.5444221058</v>
      </c>
      <c r="F42" s="22">
        <v>-67.26569654921275</v>
      </c>
      <c r="G42" s="22"/>
    </row>
    <row r="43" spans="1:7" ht="12.75" customHeight="1">
      <c r="A43" s="23"/>
      <c r="B43" s="24" t="s">
        <v>2</v>
      </c>
      <c r="C43" s="25"/>
      <c r="D43" s="30"/>
      <c r="E43" s="27"/>
      <c r="F43" s="22"/>
      <c r="G43" s="22"/>
    </row>
    <row r="44" spans="1:7" ht="31.5" customHeight="1">
      <c r="A44" s="23">
        <v>3.1</v>
      </c>
      <c r="B44" s="39" t="s">
        <v>60</v>
      </c>
      <c r="C44" s="19" t="s">
        <v>0</v>
      </c>
      <c r="D44" s="27">
        <f>SUM(D48:D51)</f>
        <v>331000</v>
      </c>
      <c r="E44" s="27">
        <f>SUM(E48:E51)</f>
        <v>108350.5444221058</v>
      </c>
      <c r="F44" s="28">
        <v>-67.26569654921275</v>
      </c>
      <c r="G44" s="28"/>
    </row>
    <row r="45" spans="1:7" s="36" customFormat="1" ht="15" hidden="1" outlineLevel="1">
      <c r="A45" s="31" t="s">
        <v>58</v>
      </c>
      <c r="B45" s="40" t="s">
        <v>22</v>
      </c>
      <c r="C45" s="33" t="s">
        <v>0</v>
      </c>
      <c r="D45" s="34">
        <v>262644.1</v>
      </c>
      <c r="E45" s="34">
        <f>'[1]2016'!$BI$27</f>
        <v>59498.99875</v>
      </c>
      <c r="F45" s="35">
        <v>-77.34615064644512</v>
      </c>
      <c r="G45" s="35"/>
    </row>
    <row r="46" spans="1:7" s="36" customFormat="1" ht="15" hidden="1" outlineLevel="1">
      <c r="A46" s="31" t="s">
        <v>59</v>
      </c>
      <c r="B46" s="40" t="s">
        <v>23</v>
      </c>
      <c r="C46" s="33" t="s">
        <v>0</v>
      </c>
      <c r="D46" s="34">
        <v>68355.9</v>
      </c>
      <c r="E46" s="34">
        <f>'[1]2016'!$BI$28</f>
        <v>21501.36048</v>
      </c>
      <c r="F46" s="35">
        <v>-68.54498224732612</v>
      </c>
      <c r="G46" s="35"/>
    </row>
    <row r="47" spans="1:7" s="36" customFormat="1" ht="15" hidden="1" outlineLevel="1">
      <c r="A47" s="31"/>
      <c r="B47" s="32" t="s">
        <v>2</v>
      </c>
      <c r="C47" s="33"/>
      <c r="D47" s="37"/>
      <c r="E47" s="34"/>
      <c r="F47" s="35"/>
      <c r="G47" s="35"/>
    </row>
    <row r="48" spans="1:7" s="36" customFormat="1" ht="15" hidden="1" outlineLevel="1">
      <c r="A48" s="31"/>
      <c r="B48" s="32" t="s">
        <v>24</v>
      </c>
      <c r="C48" s="33" t="s">
        <v>0</v>
      </c>
      <c r="D48" s="34">
        <f>SUM(D45:D46)</f>
        <v>331000</v>
      </c>
      <c r="E48" s="34">
        <f>SUM(E45:E46)</f>
        <v>81000.35923</v>
      </c>
      <c r="F48" s="35">
        <v>-75.5285923776435</v>
      </c>
      <c r="G48" s="35"/>
    </row>
    <row r="49" spans="1:7" s="36" customFormat="1" ht="15" hidden="1" outlineLevel="1">
      <c r="A49" s="31"/>
      <c r="B49" s="41" t="s">
        <v>25</v>
      </c>
      <c r="C49" s="33" t="s">
        <v>0</v>
      </c>
      <c r="D49" s="34"/>
      <c r="E49" s="34">
        <f>'[1]2016'!$BI$31</f>
        <v>595.0478521058144</v>
      </c>
      <c r="F49" s="35"/>
      <c r="G49" s="35"/>
    </row>
    <row r="50" spans="1:7" s="36" customFormat="1" ht="15" hidden="1" outlineLevel="1">
      <c r="A50" s="31"/>
      <c r="B50" s="42" t="s">
        <v>26</v>
      </c>
      <c r="C50" s="33" t="s">
        <v>0</v>
      </c>
      <c r="D50" s="34"/>
      <c r="E50" s="34">
        <f>'[1]2016'!$BI$32</f>
        <v>19990.73734</v>
      </c>
      <c r="F50" s="35"/>
      <c r="G50" s="35"/>
    </row>
    <row r="51" spans="1:7" s="36" customFormat="1" ht="15" hidden="1" outlineLevel="1">
      <c r="A51" s="31"/>
      <c r="B51" s="42" t="s">
        <v>55</v>
      </c>
      <c r="C51" s="33" t="s">
        <v>0</v>
      </c>
      <c r="D51" s="34"/>
      <c r="E51" s="34">
        <f>'[1]2016'!$BI$33</f>
        <v>6764.400000000001</v>
      </c>
      <c r="F51" s="35"/>
      <c r="G51" s="35"/>
    </row>
    <row r="52" spans="1:7" s="13" customFormat="1" ht="33.75" customHeight="1" collapsed="1">
      <c r="A52" s="17">
        <v>5</v>
      </c>
      <c r="B52" s="18" t="s">
        <v>27</v>
      </c>
      <c r="C52" s="19" t="s">
        <v>0</v>
      </c>
      <c r="D52" s="30">
        <f>SUM(D54:D55)</f>
        <v>601432</v>
      </c>
      <c r="E52" s="30">
        <f>SUM(E54:E55)</f>
        <v>427080.79874923563</v>
      </c>
      <c r="F52" s="22">
        <v>-28.989345636874056</v>
      </c>
      <c r="G52" s="22"/>
    </row>
    <row r="53" spans="1:7" ht="15.75" customHeight="1" hidden="1" outlineLevel="1">
      <c r="A53" s="23"/>
      <c r="B53" s="39" t="s">
        <v>2</v>
      </c>
      <c r="C53" s="19"/>
      <c r="D53" s="30"/>
      <c r="E53" s="27"/>
      <c r="F53" s="28"/>
      <c r="G53" s="28"/>
    </row>
    <row r="54" spans="1:7" s="36" customFormat="1" ht="15.75" customHeight="1" hidden="1" outlineLevel="1">
      <c r="A54" s="31"/>
      <c r="B54" s="40" t="s">
        <v>54</v>
      </c>
      <c r="C54" s="33" t="s">
        <v>0</v>
      </c>
      <c r="D54" s="34">
        <v>601432</v>
      </c>
      <c r="E54" s="34">
        <f>'[1]2016'!$BI$36</f>
        <v>422903.91237286857</v>
      </c>
      <c r="F54" s="35">
        <v>-29.683835849627464</v>
      </c>
      <c r="G54" s="35"/>
    </row>
    <row r="55" spans="1:7" s="36" customFormat="1" ht="15" hidden="1" outlineLevel="1">
      <c r="A55" s="31"/>
      <c r="B55" s="40" t="s">
        <v>48</v>
      </c>
      <c r="C55" s="33" t="s">
        <v>0</v>
      </c>
      <c r="D55" s="37"/>
      <c r="E55" s="34">
        <f>'[1]2016'!$BI$37</f>
        <v>4176.886376367052</v>
      </c>
      <c r="F55" s="35"/>
      <c r="G55" s="35"/>
    </row>
    <row r="56" spans="1:7" s="13" customFormat="1" ht="14.25" collapsed="1">
      <c r="A56" s="17">
        <v>6</v>
      </c>
      <c r="B56" s="38" t="s">
        <v>28</v>
      </c>
      <c r="C56" s="25" t="s">
        <v>0</v>
      </c>
      <c r="D56" s="30">
        <f>SUM(D58:D63)+D67+D68+D69+D70+D71</f>
        <v>162648</v>
      </c>
      <c r="E56" s="30">
        <f>SUM(E58:E63)+E67+E68+E69+E70+E71</f>
        <v>106678.19640224794</v>
      </c>
      <c r="F56" s="22">
        <v>-34.41161502001381</v>
      </c>
      <c r="G56" s="22"/>
    </row>
    <row r="57" spans="1:7" ht="13.5" customHeight="1">
      <c r="A57" s="23"/>
      <c r="B57" s="43" t="s">
        <v>2</v>
      </c>
      <c r="C57" s="25"/>
      <c r="D57" s="30"/>
      <c r="E57" s="27"/>
      <c r="F57" s="28"/>
      <c r="G57" s="28"/>
    </row>
    <row r="58" spans="1:7" ht="15">
      <c r="A58" s="44" t="s">
        <v>64</v>
      </c>
      <c r="B58" s="24" t="s">
        <v>29</v>
      </c>
      <c r="C58" s="25" t="s">
        <v>0</v>
      </c>
      <c r="D58" s="27">
        <v>25974</v>
      </c>
      <c r="E58" s="27">
        <f>'[1]2016'!$BI$40</f>
        <v>7844.393191414838</v>
      </c>
      <c r="F58" s="28">
        <v>-69.79905601210888</v>
      </c>
      <c r="G58" s="28"/>
    </row>
    <row r="59" spans="1:7" ht="15">
      <c r="A59" s="44" t="s">
        <v>65</v>
      </c>
      <c r="B59" s="24" t="s">
        <v>30</v>
      </c>
      <c r="C59" s="25" t="s">
        <v>0</v>
      </c>
      <c r="D59" s="27">
        <v>6096</v>
      </c>
      <c r="E59" s="27">
        <f>'[1]2016'!$BI$41</f>
        <v>3213.6684974266636</v>
      </c>
      <c r="F59" s="28">
        <v>-47.282340921478614</v>
      </c>
      <c r="G59" s="28"/>
    </row>
    <row r="60" spans="1:7" ht="15">
      <c r="A60" s="44" t="s">
        <v>66</v>
      </c>
      <c r="B60" s="24" t="s">
        <v>31</v>
      </c>
      <c r="C60" s="25" t="s">
        <v>0</v>
      </c>
      <c r="D60" s="27">
        <v>13988</v>
      </c>
      <c r="E60" s="27">
        <f>'[1]2016'!$BI$42</f>
        <v>10920.904468590263</v>
      </c>
      <c r="F60" s="28">
        <v>-21.926619469614938</v>
      </c>
      <c r="G60" s="28"/>
    </row>
    <row r="61" spans="1:7" ht="16.5" customHeight="1">
      <c r="A61" s="44" t="s">
        <v>67</v>
      </c>
      <c r="B61" s="24" t="s">
        <v>32</v>
      </c>
      <c r="C61" s="25" t="s">
        <v>0</v>
      </c>
      <c r="D61" s="27">
        <v>2018</v>
      </c>
      <c r="E61" s="27">
        <f>'[1]2016'!$BI$43</f>
        <v>362.1286205300846</v>
      </c>
      <c r="F61" s="28">
        <v>-82.05507331367272</v>
      </c>
      <c r="G61" s="28"/>
    </row>
    <row r="62" spans="1:7" ht="15">
      <c r="A62" s="44" t="s">
        <v>68</v>
      </c>
      <c r="B62" s="24" t="s">
        <v>33</v>
      </c>
      <c r="C62" s="25" t="s">
        <v>0</v>
      </c>
      <c r="D62" s="27">
        <v>5216</v>
      </c>
      <c r="E62" s="27">
        <f>'[1]2016'!$BI$44</f>
        <v>2770.728804237635</v>
      </c>
      <c r="F62" s="28">
        <v>-46.88019930526007</v>
      </c>
      <c r="G62" s="28"/>
    </row>
    <row r="63" spans="1:7" ht="15">
      <c r="A63" s="44" t="s">
        <v>69</v>
      </c>
      <c r="B63" s="24" t="s">
        <v>34</v>
      </c>
      <c r="C63" s="25" t="s">
        <v>0</v>
      </c>
      <c r="D63" s="27">
        <f>SUM(D65:D66)</f>
        <v>18239</v>
      </c>
      <c r="E63" s="27">
        <f>SUM(E65:E66)</f>
        <v>24671.375152479923</v>
      </c>
      <c r="F63" s="28">
        <v>35.267148157683664</v>
      </c>
      <c r="G63" s="28"/>
    </row>
    <row r="64" spans="1:7" ht="15" hidden="1" outlineLevel="1">
      <c r="A64" s="44"/>
      <c r="B64" s="43" t="s">
        <v>2</v>
      </c>
      <c r="C64" s="25"/>
      <c r="D64" s="27"/>
      <c r="E64" s="27"/>
      <c r="F64" s="28"/>
      <c r="G64" s="28"/>
    </row>
    <row r="65" spans="1:7" s="36" customFormat="1" ht="15" hidden="1" outlineLevel="1">
      <c r="A65" s="45" t="s">
        <v>115</v>
      </c>
      <c r="B65" s="32" t="s">
        <v>113</v>
      </c>
      <c r="C65" s="45" t="s">
        <v>0</v>
      </c>
      <c r="D65" s="34">
        <v>5039</v>
      </c>
      <c r="E65" s="34">
        <f>'[1]2016'!$BI$47</f>
        <v>18854.88057104775</v>
      </c>
      <c r="F65" s="35">
        <v>274.17901510315045</v>
      </c>
      <c r="G65" s="35"/>
    </row>
    <row r="66" spans="1:7" s="36" customFormat="1" ht="15" hidden="1" outlineLevel="1">
      <c r="A66" s="45" t="s">
        <v>116</v>
      </c>
      <c r="B66" s="32" t="s">
        <v>114</v>
      </c>
      <c r="C66" s="45" t="s">
        <v>0</v>
      </c>
      <c r="D66" s="34">
        <v>13200</v>
      </c>
      <c r="E66" s="34">
        <f>'[1]2016'!$BI$48</f>
        <v>5816.4945814321745</v>
      </c>
      <c r="F66" s="35">
        <v>-55.93564711036231</v>
      </c>
      <c r="G66" s="35"/>
    </row>
    <row r="67" spans="1:7" ht="15" collapsed="1">
      <c r="A67" s="44" t="s">
        <v>70</v>
      </c>
      <c r="B67" s="24" t="s">
        <v>35</v>
      </c>
      <c r="C67" s="25" t="s">
        <v>0</v>
      </c>
      <c r="D67" s="27">
        <v>21764</v>
      </c>
      <c r="E67" s="27">
        <f>'[1]2016'!$BI$49</f>
        <v>12442.588126082708</v>
      </c>
      <c r="F67" s="28">
        <v>-42.829497674679715</v>
      </c>
      <c r="G67" s="28"/>
    </row>
    <row r="68" spans="1:7" ht="15">
      <c r="A68" s="44" t="s">
        <v>71</v>
      </c>
      <c r="B68" s="24" t="s">
        <v>36</v>
      </c>
      <c r="C68" s="25" t="s">
        <v>0</v>
      </c>
      <c r="D68" s="27">
        <v>9343</v>
      </c>
      <c r="E68" s="27">
        <f>'[1]2016'!$BI$50</f>
        <v>9247.383657250075</v>
      </c>
      <c r="F68" s="28">
        <v>-1.0234008642826182</v>
      </c>
      <c r="G68" s="28"/>
    </row>
    <row r="69" spans="1:7" ht="15">
      <c r="A69" s="44" t="s">
        <v>72</v>
      </c>
      <c r="B69" s="24" t="s">
        <v>37</v>
      </c>
      <c r="C69" s="25" t="s">
        <v>0</v>
      </c>
      <c r="D69" s="27">
        <v>55871</v>
      </c>
      <c r="E69" s="27">
        <f>'[1]2016'!$BI$51</f>
        <v>33287.81489860253</v>
      </c>
      <c r="F69" s="28">
        <v>-40.42022713285509</v>
      </c>
      <c r="G69" s="28"/>
    </row>
    <row r="70" spans="1:7" ht="15">
      <c r="A70" s="44" t="s">
        <v>73</v>
      </c>
      <c r="B70" s="24" t="s">
        <v>38</v>
      </c>
      <c r="C70" s="25" t="s">
        <v>0</v>
      </c>
      <c r="D70" s="27">
        <v>1033</v>
      </c>
      <c r="E70" s="27">
        <v>133.4</v>
      </c>
      <c r="F70" s="28">
        <v>-87.0861568247822</v>
      </c>
      <c r="G70" s="28"/>
    </row>
    <row r="71" spans="1:7" ht="15.75" customHeight="1">
      <c r="A71" s="44" t="s">
        <v>74</v>
      </c>
      <c r="B71" s="24" t="s">
        <v>39</v>
      </c>
      <c r="C71" s="44" t="s">
        <v>0</v>
      </c>
      <c r="D71" s="27">
        <v>3106</v>
      </c>
      <c r="E71" s="27">
        <f>SUM(E73:E78)+445.108</f>
        <v>1783.8109856332098</v>
      </c>
      <c r="F71" s="28">
        <v>-42.568867172143925</v>
      </c>
      <c r="G71" s="28"/>
    </row>
    <row r="72" spans="1:7" s="49" customFormat="1" ht="12.75" customHeight="1" hidden="1" outlineLevel="1">
      <c r="A72" s="46"/>
      <c r="B72" s="43" t="s">
        <v>2</v>
      </c>
      <c r="C72" s="47"/>
      <c r="D72" s="30"/>
      <c r="E72" s="48"/>
      <c r="F72" s="28"/>
      <c r="G72" s="28"/>
    </row>
    <row r="73" spans="1:7" s="36" customFormat="1" ht="15" hidden="1" outlineLevel="1">
      <c r="A73" s="50"/>
      <c r="B73" s="32" t="s">
        <v>49</v>
      </c>
      <c r="C73" s="33" t="s">
        <v>0</v>
      </c>
      <c r="D73" s="34"/>
      <c r="E73" s="34">
        <f>'[1]2016'!$BI$55-498</f>
        <v>1307.69942</v>
      </c>
      <c r="F73" s="35"/>
      <c r="G73" s="35"/>
    </row>
    <row r="74" spans="1:7" s="36" customFormat="1" ht="15" hidden="1" outlineLevel="1">
      <c r="A74" s="50"/>
      <c r="B74" s="32" t="s">
        <v>50</v>
      </c>
      <c r="C74" s="33" t="s">
        <v>0</v>
      </c>
      <c r="D74" s="34"/>
      <c r="E74" s="34">
        <f>'[1]2016'!$BI$56</f>
        <v>21.61844476103686</v>
      </c>
      <c r="F74" s="35"/>
      <c r="G74" s="35"/>
    </row>
    <row r="75" spans="1:7" s="36" customFormat="1" ht="15" hidden="1" outlineLevel="1">
      <c r="A75" s="50"/>
      <c r="B75" s="32" t="s">
        <v>51</v>
      </c>
      <c r="C75" s="33" t="s">
        <v>0</v>
      </c>
      <c r="D75" s="34"/>
      <c r="E75" s="34">
        <f>'[1]2016'!$BI$57</f>
        <v>9.38512087217298</v>
      </c>
      <c r="F75" s="35"/>
      <c r="G75" s="35"/>
    </row>
    <row r="76" spans="1:7" s="36" customFormat="1" ht="18.75" customHeight="1" hidden="1" outlineLevel="1">
      <c r="A76" s="50"/>
      <c r="B76" s="51" t="s">
        <v>52</v>
      </c>
      <c r="C76" s="33" t="s">
        <v>0</v>
      </c>
      <c r="D76" s="34"/>
      <c r="E76" s="34">
        <f>'[1]2016'!$BI$58</f>
        <v>0</v>
      </c>
      <c r="F76" s="35"/>
      <c r="G76" s="35"/>
    </row>
    <row r="77" spans="1:7" s="36" customFormat="1" ht="15.75" customHeight="1" hidden="1" outlineLevel="1">
      <c r="A77" s="50"/>
      <c r="B77" s="40" t="s">
        <v>41</v>
      </c>
      <c r="C77" s="33" t="s">
        <v>0</v>
      </c>
      <c r="D77" s="34"/>
      <c r="E77" s="34">
        <f>'[1]2016'!$BI$59</f>
        <v>0</v>
      </c>
      <c r="F77" s="35"/>
      <c r="G77" s="35"/>
    </row>
    <row r="78" spans="1:7" s="36" customFormat="1" ht="15.75" customHeight="1" hidden="1" outlineLevel="1">
      <c r="A78" s="50"/>
      <c r="B78" s="32" t="s">
        <v>53</v>
      </c>
      <c r="C78" s="33" t="s">
        <v>0</v>
      </c>
      <c r="D78" s="34"/>
      <c r="E78" s="34">
        <f>'[1]2016'!$BI$60</f>
        <v>0</v>
      </c>
      <c r="F78" s="35"/>
      <c r="G78" s="35"/>
    </row>
    <row r="79" spans="1:7" s="13" customFormat="1" ht="28.5" collapsed="1">
      <c r="A79" s="17">
        <v>7</v>
      </c>
      <c r="B79" s="18" t="s">
        <v>75</v>
      </c>
      <c r="C79" s="25" t="s">
        <v>79</v>
      </c>
      <c r="D79" s="30">
        <v>1811945</v>
      </c>
      <c r="E79" s="30">
        <f>'[1]2016'!$BI$61</f>
        <v>854109.9951</v>
      </c>
      <c r="F79" s="22">
        <v>-52.862256023223665</v>
      </c>
      <c r="G79" s="22"/>
    </row>
    <row r="80" spans="1:7" ht="15.75" customHeight="1">
      <c r="A80" s="52"/>
      <c r="B80" s="24" t="s">
        <v>2</v>
      </c>
      <c r="C80" s="25"/>
      <c r="D80" s="27"/>
      <c r="E80" s="27"/>
      <c r="F80" s="28"/>
      <c r="G80" s="28"/>
    </row>
    <row r="81" spans="1:7" ht="15.75" customHeight="1">
      <c r="A81" s="52"/>
      <c r="B81" s="89" t="s">
        <v>77</v>
      </c>
      <c r="C81" s="44" t="s">
        <v>40</v>
      </c>
      <c r="D81" s="53">
        <v>9.39</v>
      </c>
      <c r="E81" s="53">
        <f>'[1]2016'!$BI$63</f>
        <v>7.9337967323387755</v>
      </c>
      <c r="F81" s="28">
        <v>0</v>
      </c>
      <c r="G81" s="54"/>
    </row>
    <row r="82" spans="1:7" ht="15.75" customHeight="1">
      <c r="A82" s="52"/>
      <c r="B82" s="89"/>
      <c r="C82" s="44" t="s">
        <v>76</v>
      </c>
      <c r="D82" s="27">
        <v>236516</v>
      </c>
      <c r="E82" s="27">
        <f>'[1]2016'!$BI$64</f>
        <v>112036.693</v>
      </c>
      <c r="F82" s="28">
        <v>-52.63039582945763</v>
      </c>
      <c r="G82" s="28"/>
    </row>
    <row r="83" spans="1:7" s="13" customFormat="1" ht="42.75">
      <c r="A83" s="17">
        <v>8</v>
      </c>
      <c r="B83" s="18" t="s">
        <v>78</v>
      </c>
      <c r="C83" s="25" t="s">
        <v>79</v>
      </c>
      <c r="D83" s="30">
        <v>153230</v>
      </c>
      <c r="E83" s="30">
        <f>'[1]2016'!$BI$65</f>
        <v>57904.18296350252</v>
      </c>
      <c r="F83" s="22">
        <v>-62.210935871890285</v>
      </c>
      <c r="G83" s="22"/>
    </row>
    <row r="84" spans="1:7" s="55" customFormat="1" ht="21" customHeight="1">
      <c r="A84" s="17" t="s">
        <v>61</v>
      </c>
      <c r="B84" s="18" t="s">
        <v>80</v>
      </c>
      <c r="C84" s="25" t="s">
        <v>0</v>
      </c>
      <c r="D84" s="30">
        <f>D86+D108</f>
        <v>357085</v>
      </c>
      <c r="E84" s="30">
        <f>E86+E108</f>
        <v>191615.7886839898</v>
      </c>
      <c r="F84" s="22">
        <v>-46.33888606802587</v>
      </c>
      <c r="G84" s="22"/>
    </row>
    <row r="85" spans="1:7" s="55" customFormat="1" ht="15">
      <c r="A85" s="17"/>
      <c r="B85" s="56" t="s">
        <v>81</v>
      </c>
      <c r="C85" s="25"/>
      <c r="D85" s="30"/>
      <c r="E85" s="30"/>
      <c r="F85" s="28"/>
      <c r="G85" s="28"/>
    </row>
    <row r="86" spans="1:7" s="57" customFormat="1" ht="15">
      <c r="A86" s="23">
        <v>9</v>
      </c>
      <c r="B86" s="39" t="s">
        <v>82</v>
      </c>
      <c r="C86" s="44"/>
      <c r="D86" s="27">
        <f>SUM(D88:D97)</f>
        <v>263585</v>
      </c>
      <c r="E86" s="27">
        <f>SUM(E88:E97)</f>
        <v>191615.7886839898</v>
      </c>
      <c r="F86" s="28">
        <v>-27.303985930917992</v>
      </c>
      <c r="G86" s="28"/>
    </row>
    <row r="87" spans="1:7" s="55" customFormat="1" ht="15">
      <c r="A87" s="17"/>
      <c r="B87" s="56" t="s">
        <v>81</v>
      </c>
      <c r="C87" s="25"/>
      <c r="D87" s="30"/>
      <c r="E87" s="30"/>
      <c r="F87" s="28"/>
      <c r="G87" s="28"/>
    </row>
    <row r="88" spans="1:7" s="55" customFormat="1" ht="15">
      <c r="A88" s="44" t="s">
        <v>83</v>
      </c>
      <c r="B88" s="39" t="s">
        <v>97</v>
      </c>
      <c r="C88" s="44" t="s">
        <v>0</v>
      </c>
      <c r="D88" s="27">
        <v>95610</v>
      </c>
      <c r="E88" s="27">
        <f>'[1]2016'!$BI$71</f>
        <v>79187.10677000001</v>
      </c>
      <c r="F88" s="28">
        <v>-17.176961855454437</v>
      </c>
      <c r="G88" s="28"/>
    </row>
    <row r="89" spans="1:9" s="55" customFormat="1" ht="15">
      <c r="A89" s="44" t="s">
        <v>84</v>
      </c>
      <c r="B89" s="39" t="s">
        <v>98</v>
      </c>
      <c r="C89" s="44" t="s">
        <v>0</v>
      </c>
      <c r="D89" s="27">
        <v>9465</v>
      </c>
      <c r="E89" s="27">
        <f>'[1]2016'!$BI$72</f>
        <v>8640.00289</v>
      </c>
      <c r="F89" s="28">
        <v>-8.716292762810356</v>
      </c>
      <c r="G89" s="28"/>
      <c r="I89" s="58"/>
    </row>
    <row r="90" spans="1:7" s="55" customFormat="1" ht="15">
      <c r="A90" s="44" t="s">
        <v>85</v>
      </c>
      <c r="B90" s="39" t="s">
        <v>99</v>
      </c>
      <c r="C90" s="44" t="s">
        <v>0</v>
      </c>
      <c r="D90" s="27">
        <v>0</v>
      </c>
      <c r="E90" s="27">
        <f>'[1]2016'!$BI$73</f>
        <v>2522.0758100000003</v>
      </c>
      <c r="F90" s="28"/>
      <c r="G90" s="28"/>
    </row>
    <row r="91" spans="1:7" s="55" customFormat="1" ht="15">
      <c r="A91" s="44" t="s">
        <v>86</v>
      </c>
      <c r="B91" s="39" t="s">
        <v>100</v>
      </c>
      <c r="C91" s="44" t="s">
        <v>0</v>
      </c>
      <c r="D91" s="27">
        <v>106989</v>
      </c>
      <c r="E91" s="27">
        <f>'[1]2016'!$BI$74</f>
        <v>59903.44081</v>
      </c>
      <c r="F91" s="28">
        <v>-44.00971986839768</v>
      </c>
      <c r="G91" s="28"/>
    </row>
    <row r="92" spans="1:7" s="55" customFormat="1" ht="15">
      <c r="A92" s="44" t="s">
        <v>87</v>
      </c>
      <c r="B92" s="39" t="s">
        <v>101</v>
      </c>
      <c r="C92" s="44" t="s">
        <v>0</v>
      </c>
      <c r="D92" s="27">
        <v>1371</v>
      </c>
      <c r="E92" s="27">
        <f>'[1]2016'!$BI$75</f>
        <v>644.8024</v>
      </c>
      <c r="F92" s="28">
        <v>-52.96846097738876</v>
      </c>
      <c r="G92" s="28"/>
    </row>
    <row r="93" spans="1:7" s="55" customFormat="1" ht="15">
      <c r="A93" s="44" t="s">
        <v>88</v>
      </c>
      <c r="B93" s="39" t="s">
        <v>112</v>
      </c>
      <c r="C93" s="44" t="s">
        <v>0</v>
      </c>
      <c r="D93" s="27">
        <v>632</v>
      </c>
      <c r="E93" s="27">
        <f>'[1]2016'!$BI$76</f>
        <v>535.58735</v>
      </c>
      <c r="F93" s="28">
        <v>-15.255166139240503</v>
      </c>
      <c r="G93" s="28"/>
    </row>
    <row r="94" spans="1:7" s="55" customFormat="1" ht="30">
      <c r="A94" s="44" t="s">
        <v>89</v>
      </c>
      <c r="B94" s="39" t="s">
        <v>102</v>
      </c>
      <c r="C94" s="44" t="s">
        <v>0</v>
      </c>
      <c r="D94" s="27">
        <v>11393</v>
      </c>
      <c r="E94" s="27">
        <f>'[1]2016'!$BI$77</f>
        <v>15099.933980000002</v>
      </c>
      <c r="F94" s="28">
        <v>32.536943561836225</v>
      </c>
      <c r="G94" s="28"/>
    </row>
    <row r="95" spans="1:7" s="55" customFormat="1" ht="15">
      <c r="A95" s="44" t="s">
        <v>90</v>
      </c>
      <c r="B95" s="39" t="s">
        <v>103</v>
      </c>
      <c r="C95" s="44" t="s">
        <v>0</v>
      </c>
      <c r="D95" s="27">
        <v>7338</v>
      </c>
      <c r="E95" s="27">
        <f>'[1]2016'!$BI$78</f>
        <v>4166.34242</v>
      </c>
      <c r="F95" s="28">
        <v>-43.22237094576179</v>
      </c>
      <c r="G95" s="28"/>
    </row>
    <row r="96" spans="1:7" s="55" customFormat="1" ht="15">
      <c r="A96" s="44" t="s">
        <v>91</v>
      </c>
      <c r="B96" s="39" t="s">
        <v>104</v>
      </c>
      <c r="C96" s="44" t="s">
        <v>0</v>
      </c>
      <c r="D96" s="27">
        <v>22618</v>
      </c>
      <c r="E96" s="27">
        <f>'[1]2016'!$BI$79</f>
        <v>10977.647850000001</v>
      </c>
      <c r="F96" s="28">
        <v>-51.46499314705101</v>
      </c>
      <c r="G96" s="28"/>
    </row>
    <row r="97" spans="1:7" s="55" customFormat="1" ht="15">
      <c r="A97" s="44" t="s">
        <v>92</v>
      </c>
      <c r="B97" s="39" t="s">
        <v>105</v>
      </c>
      <c r="C97" s="44" t="s">
        <v>0</v>
      </c>
      <c r="D97" s="27">
        <f>SUM(D99:D101)</f>
        <v>8169</v>
      </c>
      <c r="E97" s="30">
        <f>SUM(E99:E101)</f>
        <v>9938.848403989794</v>
      </c>
      <c r="F97" s="28">
        <v>21.665422989225046</v>
      </c>
      <c r="G97" s="28"/>
    </row>
    <row r="98" spans="1:7" s="55" customFormat="1" ht="15">
      <c r="A98" s="44"/>
      <c r="B98" s="56" t="s">
        <v>2</v>
      </c>
      <c r="C98" s="25"/>
      <c r="D98" s="27"/>
      <c r="E98" s="30"/>
      <c r="F98" s="28"/>
      <c r="G98" s="28"/>
    </row>
    <row r="99" spans="1:7" s="55" customFormat="1" ht="15">
      <c r="A99" s="44" t="s">
        <v>93</v>
      </c>
      <c r="B99" s="39" t="s">
        <v>106</v>
      </c>
      <c r="C99" s="44" t="s">
        <v>0</v>
      </c>
      <c r="D99" s="27">
        <v>3065</v>
      </c>
      <c r="E99" s="27">
        <f>'[1]2016'!$BI$82</f>
        <v>6629.00951</v>
      </c>
      <c r="F99" s="28">
        <v>116.28089755301795</v>
      </c>
      <c r="G99" s="28"/>
    </row>
    <row r="100" spans="1:7" s="55" customFormat="1" ht="15">
      <c r="A100" s="44" t="s">
        <v>94</v>
      </c>
      <c r="B100" s="39" t="s">
        <v>107</v>
      </c>
      <c r="C100" s="44" t="s">
        <v>0</v>
      </c>
      <c r="D100" s="27">
        <v>803</v>
      </c>
      <c r="E100" s="27">
        <f>'[1]2016'!$BI$83</f>
        <v>934.10657</v>
      </c>
      <c r="F100" s="28">
        <v>16.32709464508095</v>
      </c>
      <c r="G100" s="28"/>
    </row>
    <row r="101" spans="1:7" s="55" customFormat="1" ht="15">
      <c r="A101" s="44" t="s">
        <v>95</v>
      </c>
      <c r="B101" s="39" t="s">
        <v>108</v>
      </c>
      <c r="C101" s="44" t="s">
        <v>0</v>
      </c>
      <c r="D101" s="27">
        <v>4301</v>
      </c>
      <c r="E101" s="27">
        <f>SUM(E103:E107)-445.108</f>
        <v>2375.732323989794</v>
      </c>
      <c r="F101" s="28">
        <v>-44.76325682423171</v>
      </c>
      <c r="G101" s="28"/>
    </row>
    <row r="102" spans="1:7" s="60" customFormat="1" ht="15" hidden="1" outlineLevel="1">
      <c r="A102" s="45"/>
      <c r="B102" s="59" t="s">
        <v>2</v>
      </c>
      <c r="C102" s="45"/>
      <c r="D102" s="34"/>
      <c r="E102" s="34"/>
      <c r="F102" s="35"/>
      <c r="G102" s="35"/>
    </row>
    <row r="103" spans="1:7" s="60" customFormat="1" ht="15" hidden="1" outlineLevel="1">
      <c r="A103" s="45"/>
      <c r="B103" s="32" t="s">
        <v>117</v>
      </c>
      <c r="C103" s="45" t="s">
        <v>0</v>
      </c>
      <c r="D103" s="34"/>
      <c r="E103" s="34">
        <f>'[1]2016'!$BI$86</f>
        <v>238.68003436027556</v>
      </c>
      <c r="F103" s="35"/>
      <c r="G103" s="35"/>
    </row>
    <row r="104" spans="1:7" s="60" customFormat="1" ht="15" hidden="1" outlineLevel="1">
      <c r="A104" s="45"/>
      <c r="B104" s="32" t="s">
        <v>118</v>
      </c>
      <c r="C104" s="45" t="s">
        <v>0</v>
      </c>
      <c r="D104" s="34"/>
      <c r="E104" s="34">
        <f>'[1]2016'!$BI$87</f>
        <v>732.4693826702662</v>
      </c>
      <c r="F104" s="35"/>
      <c r="G104" s="35"/>
    </row>
    <row r="105" spans="1:7" s="60" customFormat="1" ht="15" hidden="1" outlineLevel="1">
      <c r="A105" s="45"/>
      <c r="B105" s="32" t="s">
        <v>119</v>
      </c>
      <c r="C105" s="45" t="s">
        <v>0</v>
      </c>
      <c r="D105" s="34"/>
      <c r="E105" s="34">
        <f>'[1]2016'!$BI$88</f>
        <v>0</v>
      </c>
      <c r="F105" s="35"/>
      <c r="G105" s="35"/>
    </row>
    <row r="106" spans="1:7" s="60" customFormat="1" ht="15" hidden="1" outlineLevel="1">
      <c r="A106" s="45"/>
      <c r="B106" s="32" t="s">
        <v>120</v>
      </c>
      <c r="C106" s="45" t="s">
        <v>0</v>
      </c>
      <c r="D106" s="34"/>
      <c r="E106" s="34">
        <f>'[1]2016'!$BI$89</f>
        <v>662.1260069592529</v>
      </c>
      <c r="F106" s="35"/>
      <c r="G106" s="35"/>
    </row>
    <row r="107" spans="1:7" s="60" customFormat="1" ht="15" hidden="1" outlineLevel="1">
      <c r="A107" s="45"/>
      <c r="B107" s="32" t="s">
        <v>121</v>
      </c>
      <c r="C107" s="45"/>
      <c r="D107" s="34"/>
      <c r="E107" s="34">
        <f>'[1]2016'!$BI$90</f>
        <v>1187.5648999999999</v>
      </c>
      <c r="F107" s="35"/>
      <c r="G107" s="35"/>
    </row>
    <row r="108" spans="1:7" s="55" customFormat="1" ht="21.75" customHeight="1" collapsed="1">
      <c r="A108" s="25" t="s">
        <v>96</v>
      </c>
      <c r="B108" s="18" t="s">
        <v>109</v>
      </c>
      <c r="C108" s="25" t="s">
        <v>0</v>
      </c>
      <c r="D108" s="30">
        <v>93500</v>
      </c>
      <c r="E108" s="30"/>
      <c r="F108" s="28">
        <v>-100</v>
      </c>
      <c r="G108" s="22"/>
    </row>
    <row r="109" spans="1:7" s="16" customFormat="1" ht="21.75" customHeight="1">
      <c r="A109" s="17" t="s">
        <v>62</v>
      </c>
      <c r="B109" s="61" t="s">
        <v>110</v>
      </c>
      <c r="C109" s="25" t="s">
        <v>0</v>
      </c>
      <c r="D109" s="62">
        <f>D24+D84</f>
        <v>6455136</v>
      </c>
      <c r="E109" s="62">
        <f>E24+E84</f>
        <v>3336441.5952662188</v>
      </c>
      <c r="F109" s="63">
        <v>-48.31338030265793</v>
      </c>
      <c r="G109" s="63"/>
    </row>
    <row r="110" spans="1:7" s="16" customFormat="1" ht="21.75" customHeight="1">
      <c r="A110" s="17" t="s">
        <v>5</v>
      </c>
      <c r="B110" s="61" t="s">
        <v>6</v>
      </c>
      <c r="C110" s="25" t="s">
        <v>0</v>
      </c>
      <c r="D110" s="62">
        <f>D111-D109</f>
        <v>1534089</v>
      </c>
      <c r="E110" s="62">
        <f>E111-E109</f>
        <v>1215236.666813782</v>
      </c>
      <c r="F110" s="63">
        <v>-20.784474250595505</v>
      </c>
      <c r="G110" s="63"/>
    </row>
    <row r="111" spans="1:7" s="16" customFormat="1" ht="21.75" customHeight="1">
      <c r="A111" s="17" t="s">
        <v>7</v>
      </c>
      <c r="B111" s="29" t="s">
        <v>8</v>
      </c>
      <c r="C111" s="25" t="s">
        <v>0</v>
      </c>
      <c r="D111" s="62">
        <f>D113</f>
        <v>7989225</v>
      </c>
      <c r="E111" s="62">
        <f>E113</f>
        <v>4551678.262080001</v>
      </c>
      <c r="F111" s="63">
        <v>-43.02728660064023</v>
      </c>
      <c r="G111" s="63"/>
    </row>
    <row r="112" spans="1:7" s="16" customFormat="1" ht="21.75" customHeight="1">
      <c r="A112" s="91" t="s">
        <v>9</v>
      </c>
      <c r="B112" s="90" t="s">
        <v>111</v>
      </c>
      <c r="C112" s="25" t="s">
        <v>76</v>
      </c>
      <c r="D112" s="62">
        <v>2282296</v>
      </c>
      <c r="E112" s="62">
        <f>'[1]2016'!$BI$95</f>
        <v>1300108.044</v>
      </c>
      <c r="F112" s="63">
        <v>-43.03508204019111</v>
      </c>
      <c r="G112" s="63"/>
    </row>
    <row r="113" spans="1:7" s="16" customFormat="1" ht="21.75" customHeight="1">
      <c r="A113" s="91"/>
      <c r="B113" s="90"/>
      <c r="C113" s="25" t="s">
        <v>0</v>
      </c>
      <c r="D113" s="62">
        <v>7989225</v>
      </c>
      <c r="E113" s="62">
        <f>'[1]2016'!$BI$96</f>
        <v>4551678.262080001</v>
      </c>
      <c r="F113" s="63">
        <v>-43.02728660064023</v>
      </c>
      <c r="G113" s="63"/>
    </row>
    <row r="114" spans="1:7" s="16" customFormat="1" ht="21.75" customHeight="1">
      <c r="A114" s="17" t="s">
        <v>10</v>
      </c>
      <c r="B114" s="64" t="s">
        <v>42</v>
      </c>
      <c r="C114" s="25" t="s">
        <v>43</v>
      </c>
      <c r="D114" s="65">
        <f>D113/D112</f>
        <v>3.5005209666055586</v>
      </c>
      <c r="E114" s="65">
        <f>E113/E112</f>
        <v>3.5010000000276906</v>
      </c>
      <c r="F114" s="63">
        <v>0.013684632279080046</v>
      </c>
      <c r="G114" s="63"/>
    </row>
    <row r="115" spans="1:7" s="16" customFormat="1" ht="21.75" customHeight="1">
      <c r="A115" s="66"/>
      <c r="B115" s="67"/>
      <c r="C115" s="68"/>
      <c r="D115" s="69"/>
      <c r="E115" s="69"/>
      <c r="F115" s="70"/>
      <c r="G115" s="70"/>
    </row>
    <row r="116" spans="1:7" ht="15">
      <c r="A116" s="71" t="s">
        <v>139</v>
      </c>
      <c r="B116" s="72"/>
      <c r="C116" s="73"/>
      <c r="D116" s="74"/>
      <c r="E116" s="74"/>
      <c r="F116" s="74"/>
      <c r="G116" s="74"/>
    </row>
    <row r="117" spans="1:7" ht="17.25" customHeight="1">
      <c r="A117" s="71" t="s">
        <v>140</v>
      </c>
      <c r="B117" s="75"/>
      <c r="C117" s="68"/>
      <c r="D117" s="76"/>
      <c r="E117" s="77"/>
      <c r="F117" s="57"/>
      <c r="G117" s="57"/>
    </row>
    <row r="118" spans="1:7" ht="15">
      <c r="A118" s="71" t="s">
        <v>143</v>
      </c>
      <c r="B118" s="75"/>
      <c r="C118" s="78"/>
      <c r="D118" s="79"/>
      <c r="E118" s="80"/>
      <c r="F118" s="57"/>
      <c r="G118" s="57"/>
    </row>
    <row r="119" spans="1:7" ht="15">
      <c r="A119" s="8" t="s">
        <v>144</v>
      </c>
      <c r="D119" s="81"/>
      <c r="E119" s="2"/>
      <c r="F119" s="82"/>
      <c r="G119" s="82"/>
    </row>
    <row r="120" spans="1:7" ht="15">
      <c r="A120" s="8" t="s">
        <v>145</v>
      </c>
      <c r="C120" s="73"/>
      <c r="D120" s="83"/>
      <c r="E120" s="2"/>
      <c r="F120" s="57"/>
      <c r="G120" s="57"/>
    </row>
    <row r="121" spans="2:5" ht="15">
      <c r="B121" s="84"/>
      <c r="E121" s="84"/>
    </row>
    <row r="122" spans="1:7" ht="15">
      <c r="A122" s="8" t="s">
        <v>146</v>
      </c>
      <c r="E122" s="2"/>
      <c r="F122" s="16"/>
      <c r="G122" s="16"/>
    </row>
    <row r="123" spans="5:7" ht="15">
      <c r="E123" s="2"/>
      <c r="F123" s="58"/>
      <c r="G123" s="58"/>
    </row>
    <row r="124" spans="1:5" ht="15">
      <c r="A124" s="8" t="s">
        <v>154</v>
      </c>
      <c r="E124" s="2"/>
    </row>
    <row r="125" ht="15">
      <c r="E125" s="2"/>
    </row>
    <row r="126" spans="1:5" ht="15">
      <c r="A126" s="8" t="s">
        <v>141</v>
      </c>
      <c r="E126" s="2"/>
    </row>
    <row r="127" ht="15">
      <c r="E127" s="2"/>
    </row>
    <row r="128" ht="15">
      <c r="E128" s="2"/>
    </row>
    <row r="129" ht="15">
      <c r="E129" s="2"/>
    </row>
    <row r="130" ht="15">
      <c r="E130" s="2"/>
    </row>
    <row r="131" spans="2:5" ht="15">
      <c r="B131" s="85"/>
      <c r="E131" s="85"/>
    </row>
    <row r="132" spans="2:5" ht="15">
      <c r="B132" s="85"/>
      <c r="E132" s="85"/>
    </row>
    <row r="133" spans="5:7" ht="15">
      <c r="E133" s="2"/>
      <c r="F133" s="13"/>
      <c r="G133" s="13"/>
    </row>
    <row r="134" spans="5:7" ht="15">
      <c r="E134" s="2"/>
      <c r="F134" s="86"/>
      <c r="G134" s="86"/>
    </row>
    <row r="135" ht="15">
      <c r="E135" s="2"/>
    </row>
  </sheetData>
  <sheetProtection/>
  <mergeCells count="13">
    <mergeCell ref="B81:B82"/>
    <mergeCell ref="B112:B113"/>
    <mergeCell ref="A112:A113"/>
    <mergeCell ref="D20:D22"/>
    <mergeCell ref="C20:C22"/>
    <mergeCell ref="B20:B22"/>
    <mergeCell ref="A20:A22"/>
    <mergeCell ref="E20:E22"/>
    <mergeCell ref="F20:F22"/>
    <mergeCell ref="G20:G22"/>
    <mergeCell ref="A10:G10"/>
    <mergeCell ref="A13:G13"/>
    <mergeCell ref="A11:G11"/>
  </mergeCells>
  <printOptions/>
  <pageMargins left="0.7874015748031497" right="0" top="0" bottom="0" header="0.15748031496062992" footer="0.15748031496062992"/>
  <pageSetup fitToHeight="2" horizontalDpi="600" verticalDpi="600" orientation="portrait" paperSize="9" scale="70" r:id="rId1"/>
  <rowBreaks count="2" manualBreakCount="2">
    <brk id="91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MorozovaA</cp:lastModifiedBy>
  <cp:lastPrinted>2016-07-29T01:50:19Z</cp:lastPrinted>
  <dcterms:created xsi:type="dcterms:W3CDTF">1996-10-08T23:32:33Z</dcterms:created>
  <dcterms:modified xsi:type="dcterms:W3CDTF">2016-07-29T02:54:38Z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