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25" yWindow="65521" windowWidth="14370" windowHeight="11040" activeTab="0"/>
  </bookViews>
  <sheets>
    <sheet name="Тар.см.г.Павлодар факт 1 пол.15" sheetId="1" r:id="rId1"/>
  </sheets>
  <externalReferences>
    <externalReference r:id="rId4"/>
    <externalReference r:id="rId5"/>
  </externalReferences>
  <definedNames>
    <definedName name="_xlnm.Print_Titles" localSheetId="0">'Тар.см.г.Павлодар факт 1 пол.15'!$A:$B,'Тар.см.г.Павлодар факт 1 пол.15'!$6:$10</definedName>
    <definedName name="_xlnm.Print_Area" localSheetId="0">'Тар.см.г.Павлодар факт 1 пол.15'!$A$1:$O$76</definedName>
  </definedNames>
  <calcPr fullCalcOnLoad="1"/>
</workbook>
</file>

<file path=xl/sharedStrings.xml><?xml version="1.0" encoding="utf-8"?>
<sst xmlns="http://schemas.openxmlformats.org/spreadsheetml/2006/main" count="178" uniqueCount="110">
  <si>
    <t>№ п/п</t>
  </si>
  <si>
    <t>1.1.</t>
  </si>
  <si>
    <t>1.2.</t>
  </si>
  <si>
    <t>2.1.</t>
  </si>
  <si>
    <t>2.2.</t>
  </si>
  <si>
    <t>Расходы периода</t>
  </si>
  <si>
    <t>Услуги сторонних организаций</t>
  </si>
  <si>
    <t>аудит</t>
  </si>
  <si>
    <t>командировочные расходы</t>
  </si>
  <si>
    <t>услуги банка</t>
  </si>
  <si>
    <t>охрана объектов</t>
  </si>
  <si>
    <t>налог на имущество</t>
  </si>
  <si>
    <t>I</t>
  </si>
  <si>
    <t>Затраты на производство товаров и предоставление услуг</t>
  </si>
  <si>
    <t>тыс. тенге</t>
  </si>
  <si>
    <t>в том числе:</t>
  </si>
  <si>
    <t>Материальные затраты, всего</t>
  </si>
  <si>
    <t>-\\-</t>
  </si>
  <si>
    <t>Покупная энергия в горячей воде для централизованного теплоснабжения</t>
  </si>
  <si>
    <t>Передача и распределение тепловой энергии в горячей воде</t>
  </si>
  <si>
    <t>II</t>
  </si>
  <si>
    <t>Материалы на эксплуатацию</t>
  </si>
  <si>
    <t>материалы по АСУ</t>
  </si>
  <si>
    <t>Затраты на оплату труда, всего</t>
  </si>
  <si>
    <t>3.1.</t>
  </si>
  <si>
    <t>заработная плата</t>
  </si>
  <si>
    <t>3.2.</t>
  </si>
  <si>
    <t>социальный налог</t>
  </si>
  <si>
    <t>Амортизация</t>
  </si>
  <si>
    <t>5.1.</t>
  </si>
  <si>
    <t xml:space="preserve">услуги по транспорту </t>
  </si>
  <si>
    <t>Прочие услуги</t>
  </si>
  <si>
    <t>6.1.</t>
  </si>
  <si>
    <t>6.2.</t>
  </si>
  <si>
    <t>канцелярские и  почтово-телеграфные расходы</t>
  </si>
  <si>
    <t>6.3.</t>
  </si>
  <si>
    <t>услуги связи (радио, телефон)</t>
  </si>
  <si>
    <t>6.4.</t>
  </si>
  <si>
    <t>6.5.</t>
  </si>
  <si>
    <t>6.6.</t>
  </si>
  <si>
    <t>налоговые платежи и сборы</t>
  </si>
  <si>
    <t>страхование работников</t>
  </si>
  <si>
    <t>6.7.</t>
  </si>
  <si>
    <t xml:space="preserve">аренда помещений </t>
  </si>
  <si>
    <t>6.8.</t>
  </si>
  <si>
    <t>затраты по технике безопасности и охране труда</t>
  </si>
  <si>
    <t>информационные, регистраторские услуги</t>
  </si>
  <si>
    <t>6.10.</t>
  </si>
  <si>
    <t>изготовление бланочной продукции</t>
  </si>
  <si>
    <t>6.12.</t>
  </si>
  <si>
    <t>6.13.</t>
  </si>
  <si>
    <t>Всего затрат по снабженческой надбавке</t>
  </si>
  <si>
    <t>III</t>
  </si>
  <si>
    <t>IV</t>
  </si>
  <si>
    <t>Прибыль</t>
  </si>
  <si>
    <t>V</t>
  </si>
  <si>
    <t>Всего доходов</t>
  </si>
  <si>
    <t>VI</t>
  </si>
  <si>
    <t>Всего доходов по снабженческой надбавке</t>
  </si>
  <si>
    <t>VII</t>
  </si>
  <si>
    <t>Полезный отпуск тепловой энергии</t>
  </si>
  <si>
    <t>тыс. Гкал</t>
  </si>
  <si>
    <t>Покупная энергия в горячей воде от ТЭЦ-3 АО "Павлодарэнерго"</t>
  </si>
  <si>
    <t>1.3.</t>
  </si>
  <si>
    <t>Покупная энергия в паре от ТЭЦ-3 и ТЭЦ-2  АО "Павлодарэнерго"</t>
  </si>
  <si>
    <t>1.4.</t>
  </si>
  <si>
    <t>материалы по техн.обслуживанию</t>
  </si>
  <si>
    <t>поверка приборов, техническое обслуживание копировального оборудования</t>
  </si>
  <si>
    <t>6.11.</t>
  </si>
  <si>
    <t>приобретение нормативно-технической литературы</t>
  </si>
  <si>
    <t>Расходы на выплату вознаграждений</t>
  </si>
  <si>
    <t>VIII</t>
  </si>
  <si>
    <t>тенге/ Гкал</t>
  </si>
  <si>
    <t>6.9.</t>
  </si>
  <si>
    <t>5.2.</t>
  </si>
  <si>
    <t>Всего затрат</t>
  </si>
  <si>
    <t xml:space="preserve"> </t>
  </si>
  <si>
    <t>без учета НДС</t>
  </si>
  <si>
    <t>Наименование статей</t>
  </si>
  <si>
    <t>Всего</t>
  </si>
  <si>
    <t>Для потребителей, присоединенных к сетям централизованного теплоснабжения</t>
  </si>
  <si>
    <t>Для потребителей, не присоединенных к сетям централизованного теплоснабжения</t>
  </si>
  <si>
    <t>от ТЭЦ-2 пар 16</t>
  </si>
  <si>
    <t>от ТЭЦ-3</t>
  </si>
  <si>
    <t>ИТП</t>
  </si>
  <si>
    <t>ЦТП</t>
  </si>
  <si>
    <t>пар 16</t>
  </si>
  <si>
    <t>горячая вода</t>
  </si>
  <si>
    <t xml:space="preserve">прочие услуги </t>
  </si>
  <si>
    <t xml:space="preserve"> прочие (аренда транспорта, ГСМ)</t>
  </si>
  <si>
    <t>Тариф без учета НДС</t>
  </si>
  <si>
    <t>проценты распределения объемов реализации</t>
  </si>
  <si>
    <t>Ед.измерения</t>
  </si>
  <si>
    <t>IX</t>
  </si>
  <si>
    <t>X</t>
  </si>
  <si>
    <t>Население</t>
  </si>
  <si>
    <t>Прочие потребители</t>
  </si>
  <si>
    <t>Объемы для потребителей, присоединенных к сетям централизованного теплоснабжения</t>
  </si>
  <si>
    <t>Наименование субъекта ТОО "Павлодарэнергосбыт"</t>
  </si>
  <si>
    <t>для физических лиц, относящихся к группе население, имеющих общедомовые приборы учета тепловой энергии</t>
  </si>
  <si>
    <t>для физических лиц, относящихся к группе население,  не имеющих общедомовые приборы учета тепловой энергии</t>
  </si>
  <si>
    <t>для физических лиц, относящихся к группе население, проживающих  в ветхих, аварийных жилых помещениях, домах барачного типа, где отсутствует техническая возможность установки общедомовых приборов учета тепловой энергии</t>
  </si>
  <si>
    <t>для прочих потребителей, имеющих общедомовые приборы учета тепловой энергии</t>
  </si>
  <si>
    <t>для прочих потребителей, не имеющих общедомовые приборы учета тепловой энергии</t>
  </si>
  <si>
    <t>для прочих потребителей, расположенных в ветхих, аварийных помещениях, домах барачного типа, где отсутствует техническая возможность установки общедомовых приборов учета тепловой энергии</t>
  </si>
  <si>
    <t>плата за загрязнение окружающей среды, земельный налог</t>
  </si>
  <si>
    <t>Отчет об исполнении тарифной сметы на услуги по снабжению тепловой энергией г.Павлодара  за 1 полугодие 2015 года.</t>
  </si>
  <si>
    <t>Принято уполномоченным органом</t>
  </si>
  <si>
    <t>Фактические показатели  за 1 полугодие 2015 года</t>
  </si>
  <si>
    <t>Генеральный директор                                                                                                                               Аргинов Т.Г.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</si>
</sst>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  <numFmt numFmtId="172" formatCode="0.0"/>
    <numFmt numFmtId="173" formatCode="#,##0.0000"/>
    <numFmt numFmtId="174" formatCode="#,##0.0000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Arial Cyr"/>
      <family val="0"/>
    </font>
    <font>
      <b/>
      <sz val="18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3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171" fontId="3" fillId="0" borderId="18" xfId="0" applyNumberFormat="1" applyFont="1" applyFill="1" applyBorder="1" applyAlignment="1">
      <alignment vertical="center"/>
    </xf>
    <xf numFmtId="171" fontId="3" fillId="0" borderId="19" xfId="0" applyNumberFormat="1" applyFont="1" applyFill="1" applyBorder="1" applyAlignment="1">
      <alignment vertical="center"/>
    </xf>
    <xf numFmtId="171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171" fontId="3" fillId="0" borderId="38" xfId="0" applyNumberFormat="1" applyFont="1" applyFill="1" applyBorder="1" applyAlignment="1">
      <alignment vertical="center"/>
    </xf>
    <xf numFmtId="171" fontId="3" fillId="0" borderId="23" xfId="0" applyNumberFormat="1" applyFont="1" applyFill="1" applyBorder="1" applyAlignment="1">
      <alignment vertical="center"/>
    </xf>
    <xf numFmtId="171" fontId="3" fillId="0" borderId="39" xfId="0" applyNumberFormat="1" applyFont="1" applyFill="1" applyBorder="1" applyAlignment="1">
      <alignment vertical="center"/>
    </xf>
    <xf numFmtId="4" fontId="3" fillId="0" borderId="38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4" fontId="3" fillId="0" borderId="39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" fontId="7" fillId="0" borderId="4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vertical="center"/>
    </xf>
    <xf numFmtId="4" fontId="4" fillId="0" borderId="37" xfId="0" applyNumberFormat="1" applyFont="1" applyFill="1" applyBorder="1" applyAlignment="1">
      <alignment/>
    </xf>
    <xf numFmtId="4" fontId="4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16" fontId="4" fillId="0" borderId="1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4" fontId="7" fillId="0" borderId="46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171" fontId="3" fillId="0" borderId="16" xfId="0" applyNumberFormat="1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4" fontId="3" fillId="0" borderId="25" xfId="0" applyNumberFormat="1" applyFont="1" applyFill="1" applyBorder="1" applyAlignment="1">
      <alignment vertical="center"/>
    </xf>
    <xf numFmtId="4" fontId="3" fillId="0" borderId="49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4" fontId="3" fillId="0" borderId="31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171" fontId="4" fillId="0" borderId="25" xfId="0" applyNumberFormat="1" applyFont="1" applyFill="1" applyBorder="1" applyAlignment="1">
      <alignment vertical="center"/>
    </xf>
    <xf numFmtId="171" fontId="4" fillId="0" borderId="26" xfId="0" applyNumberFormat="1" applyFont="1" applyFill="1" applyBorder="1" applyAlignment="1">
      <alignment vertical="center"/>
    </xf>
    <xf numFmtId="171" fontId="4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71" fontId="4" fillId="0" borderId="13" xfId="0" applyNumberFormat="1" applyFont="1" applyFill="1" applyBorder="1" applyAlignment="1">
      <alignment vertical="center"/>
    </xf>
    <xf numFmtId="171" fontId="4" fillId="0" borderId="12" xfId="0" applyNumberFormat="1" applyFont="1" applyFill="1" applyBorder="1" applyAlignment="1">
      <alignment vertical="center"/>
    </xf>
    <xf numFmtId="171" fontId="3" fillId="0" borderId="48" xfId="0" applyNumberFormat="1" applyFont="1" applyFill="1" applyBorder="1" applyAlignment="1">
      <alignment vertical="center"/>
    </xf>
    <xf numFmtId="4" fontId="4" fillId="0" borderId="5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171" fontId="4" fillId="0" borderId="14" xfId="0" applyNumberFormat="1" applyFont="1" applyFill="1" applyBorder="1" applyAlignment="1">
      <alignment vertical="center"/>
    </xf>
    <xf numFmtId="171" fontId="4" fillId="0" borderId="37" xfId="0" applyNumberFormat="1" applyFont="1" applyFill="1" applyBorder="1" applyAlignment="1">
      <alignment vertical="center"/>
    </xf>
    <xf numFmtId="171" fontId="4" fillId="0" borderId="50" xfId="0" applyNumberFormat="1" applyFont="1" applyFill="1" applyBorder="1" applyAlignment="1">
      <alignment vertical="center"/>
    </xf>
    <xf numFmtId="171" fontId="4" fillId="0" borderId="35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4" fontId="3" fillId="0" borderId="37" xfId="0" applyNumberFormat="1" applyFont="1" applyFill="1" applyBorder="1" applyAlignment="1">
      <alignment vertical="center"/>
    </xf>
    <xf numFmtId="4" fontId="3" fillId="0" borderId="50" xfId="0" applyNumberFormat="1" applyFont="1" applyFill="1" applyBorder="1" applyAlignment="1">
      <alignment vertical="center"/>
    </xf>
    <xf numFmtId="0" fontId="4" fillId="0" borderId="52" xfId="0" applyFont="1" applyBorder="1" applyAlignment="1">
      <alignment vertical="center" wrapText="1"/>
    </xf>
    <xf numFmtId="4" fontId="4" fillId="0" borderId="53" xfId="0" applyNumberFormat="1" applyFont="1" applyFill="1" applyBorder="1" applyAlignment="1">
      <alignment vertical="center"/>
    </xf>
    <xf numFmtId="4" fontId="4" fillId="0" borderId="54" xfId="0" applyNumberFormat="1" applyFont="1" applyFill="1" applyBorder="1" applyAlignment="1">
      <alignment vertical="center"/>
    </xf>
    <xf numFmtId="4" fontId="3" fillId="0" borderId="52" xfId="0" applyNumberFormat="1" applyFont="1" applyFill="1" applyBorder="1" applyAlignment="1">
      <alignment vertical="center"/>
    </xf>
    <xf numFmtId="4" fontId="3" fillId="0" borderId="53" xfId="0" applyNumberFormat="1" applyFont="1" applyFill="1" applyBorder="1" applyAlignment="1">
      <alignment vertical="center"/>
    </xf>
    <xf numFmtId="4" fontId="3" fillId="0" borderId="54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55" xfId="0" applyNumberFormat="1" applyFont="1" applyFill="1" applyBorder="1" applyAlignment="1">
      <alignment vertical="center"/>
    </xf>
    <xf numFmtId="4" fontId="4" fillId="0" borderId="52" xfId="0" applyNumberFormat="1" applyFont="1" applyFill="1" applyBorder="1" applyAlignment="1">
      <alignment vertical="center"/>
    </xf>
    <xf numFmtId="4" fontId="4" fillId="0" borderId="56" xfId="0" applyNumberFormat="1" applyFont="1" applyFill="1" applyBorder="1" applyAlignment="1">
      <alignment vertical="center"/>
    </xf>
    <xf numFmtId="4" fontId="4" fillId="0" borderId="57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4" fillId="0" borderId="58" xfId="0" applyNumberFormat="1" applyFont="1" applyFill="1" applyBorder="1" applyAlignment="1">
      <alignment vertical="center"/>
    </xf>
    <xf numFmtId="4" fontId="4" fillId="0" borderId="5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60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" fontId="11" fillId="0" borderId="38" xfId="0" applyNumberFormat="1" applyFont="1" applyFill="1" applyBorder="1" applyAlignment="1">
      <alignment vertical="center"/>
    </xf>
    <xf numFmtId="3" fontId="3" fillId="0" borderId="62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71" fontId="3" fillId="33" borderId="0" xfId="0" applyNumberFormat="1" applyFont="1" applyFill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6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3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64" xfId="0" applyFont="1" applyFill="1" applyBorder="1" applyAlignment="1">
      <alignment wrapText="1"/>
    </xf>
    <xf numFmtId="49" fontId="3" fillId="0" borderId="48" xfId="0" applyNumberFormat="1" applyFont="1" applyFill="1" applyBorder="1" applyAlignment="1">
      <alignment horizontal="center" vertical="center" wrapText="1"/>
    </xf>
    <xf numFmtId="171" fontId="3" fillId="0" borderId="21" xfId="0" applyNumberFormat="1" applyFont="1" applyFill="1" applyBorder="1" applyAlignment="1">
      <alignment vertical="center"/>
    </xf>
    <xf numFmtId="171" fontId="3" fillId="0" borderId="65" xfId="0" applyNumberFormat="1" applyFont="1" applyFill="1" applyBorder="1" applyAlignment="1">
      <alignment vertical="center"/>
    </xf>
    <xf numFmtId="4" fontId="4" fillId="0" borderId="64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171" fontId="3" fillId="0" borderId="47" xfId="0" applyNumberFormat="1" applyFont="1" applyFill="1" applyBorder="1" applyAlignment="1">
      <alignment vertical="center"/>
    </xf>
    <xf numFmtId="4" fontId="4" fillId="0" borderId="64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3" fontId="4" fillId="34" borderId="28" xfId="0" applyNumberFormat="1" applyFont="1" applyFill="1" applyBorder="1" applyAlignment="1">
      <alignment vertical="center"/>
    </xf>
    <xf numFmtId="3" fontId="3" fillId="34" borderId="28" xfId="0" applyNumberFormat="1" applyFont="1" applyFill="1" applyBorder="1" applyAlignment="1">
      <alignment vertical="center"/>
    </xf>
    <xf numFmtId="3" fontId="4" fillId="34" borderId="36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34" borderId="30" xfId="0" applyNumberFormat="1" applyFont="1" applyFill="1" applyBorder="1" applyAlignment="1">
      <alignment vertical="center"/>
    </xf>
    <xf numFmtId="3" fontId="4" fillId="34" borderId="0" xfId="0" applyNumberFormat="1" applyFont="1" applyFill="1" applyBorder="1" applyAlignment="1">
      <alignment vertical="center"/>
    </xf>
    <xf numFmtId="3" fontId="4" fillId="34" borderId="30" xfId="0" applyNumberFormat="1" applyFont="1" applyFill="1" applyBorder="1" applyAlignment="1">
      <alignment vertical="center"/>
    </xf>
    <xf numFmtId="3" fontId="3" fillId="34" borderId="36" xfId="0" applyNumberFormat="1" applyFont="1" applyFill="1" applyBorder="1" applyAlignment="1">
      <alignment vertical="center"/>
    </xf>
    <xf numFmtId="171" fontId="3" fillId="34" borderId="38" xfId="0" applyNumberFormat="1" applyFont="1" applyFill="1" applyBorder="1" applyAlignment="1">
      <alignment vertical="center"/>
    </xf>
    <xf numFmtId="4" fontId="3" fillId="34" borderId="38" xfId="0" applyNumberFormat="1" applyFont="1" applyFill="1" applyBorder="1" applyAlignment="1">
      <alignment vertical="center"/>
    </xf>
    <xf numFmtId="3" fontId="8" fillId="34" borderId="20" xfId="0" applyNumberFormat="1" applyFont="1" applyFill="1" applyBorder="1" applyAlignment="1">
      <alignment vertical="center"/>
    </xf>
    <xf numFmtId="171" fontId="3" fillId="34" borderId="21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/>
    </xf>
    <xf numFmtId="171" fontId="4" fillId="34" borderId="13" xfId="0" applyNumberFormat="1" applyFont="1" applyFill="1" applyBorder="1" applyAlignment="1">
      <alignment horizontal="center" vertical="center"/>
    </xf>
    <xf numFmtId="171" fontId="4" fillId="34" borderId="15" xfId="0" applyNumberFormat="1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/>
    </xf>
    <xf numFmtId="0" fontId="4" fillId="34" borderId="63" xfId="0" applyFont="1" applyFill="1" applyBorder="1" applyAlignment="1">
      <alignment/>
    </xf>
    <xf numFmtId="0" fontId="4" fillId="34" borderId="61" xfId="0" applyFont="1" applyFill="1" applyBorder="1" applyAlignment="1">
      <alignment/>
    </xf>
    <xf numFmtId="0" fontId="4" fillId="0" borderId="15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47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.&#1090;&#1072;&#1088;&#1080;&#1092;%20&#1089;&#1084;&#1077;&#1090;&#1099;%20&#1079;&#1072;%202015%20&#1075;.&#1055;&#1072;&#1074;&#1083;&#1086;&#1076;&#1072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50;&#1086;&#1085;&#1089;&#1086;&#1083;&#1080;&#1076;&#1080;&#1088;&#1086;&#1074;&#1072;&#1085;&#1085;&#1099;&#1081;%20&#1086;&#1090;&#1095;&#1077;&#1090;\2015&#1075;\2%20&#1074;&#1072;&#1088;%20221014&#1075;%20&#1089;%20&#1082;&#1086;&#1084;&#1087;&#1077;&#1085;&#1089;%20&#1063;&#1056;&#1052;\&#1048;&#1089;&#1087;&#1086;&#1083;&#1085;&#1077;&#1085;&#1080;&#1077;%20&#1073;&#1102;&#1076;&#1078;&#1077;&#1090;&#1072;%20&#1079;&#1072;%202015&#1075;\&#1060;&#1072;&#1082;&#1090;%20&#1076;&#1086;&#1093;&#1086;&#1076;&#1099;%20&#1080;%20&#1088;&#1072;&#1089;&#1093;&#1086;&#1076;&#1099;%20&#1087;&#1086;%20&#1090;&#1077;&#1087;&#1083;&#1091;%20&#1079;&#1072;%20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 тар.сметы-правда "/>
      <sheetName val="исполнение тар.сметы  (для СМИ)"/>
    </sheetNames>
    <sheetDataSet>
      <sheetData sheetId="0">
        <row r="23">
          <cell r="AW23">
            <v>-0.0003018599999999706</v>
          </cell>
        </row>
        <row r="27">
          <cell r="AW27">
            <v>5641.528160156301</v>
          </cell>
        </row>
        <row r="28">
          <cell r="AW28">
            <v>2692.754261803908</v>
          </cell>
        </row>
        <row r="31">
          <cell r="AW31">
            <v>4113.49903388075</v>
          </cell>
        </row>
        <row r="32">
          <cell r="AW32">
            <v>44.21918708999999</v>
          </cell>
        </row>
        <row r="35">
          <cell r="AW35">
            <v>362.17689299999995</v>
          </cell>
        </row>
        <row r="37">
          <cell r="AW37">
            <v>770.3442176172395</v>
          </cell>
        </row>
        <row r="38">
          <cell r="AW38">
            <v>4586.513806875338</v>
          </cell>
        </row>
        <row r="39">
          <cell r="AW39">
            <v>1761.4760185664916</v>
          </cell>
        </row>
        <row r="42">
          <cell r="AW42">
            <v>2.285484903</v>
          </cell>
        </row>
        <row r="43">
          <cell r="AW43">
            <v>98.82387060389998</v>
          </cell>
        </row>
        <row r="44">
          <cell r="AW44">
            <v>270.0967831168428</v>
          </cell>
        </row>
        <row r="45">
          <cell r="AW45">
            <v>2165.6515076724513</v>
          </cell>
        </row>
        <row r="46">
          <cell r="AW46">
            <v>112.6820384</v>
          </cell>
        </row>
        <row r="47">
          <cell r="AW47">
            <v>82.294</v>
          </cell>
        </row>
        <row r="48">
          <cell r="AW48">
            <v>142.85254218</v>
          </cell>
        </row>
        <row r="50">
          <cell r="AW50">
            <v>564.106842</v>
          </cell>
        </row>
        <row r="52">
          <cell r="AW52">
            <v>0</v>
          </cell>
        </row>
      </sheetData>
      <sheetData sheetId="1">
        <row r="22">
          <cell r="AW22">
            <v>1011.7829395833519</v>
          </cell>
        </row>
        <row r="26">
          <cell r="AW26">
            <v>41609.051615911914</v>
          </cell>
        </row>
        <row r="36">
          <cell r="AW36">
            <v>789.803962350982</v>
          </cell>
        </row>
        <row r="49">
          <cell r="AW49">
            <v>98.24547451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.Павлодар продолж. 2015г."/>
      <sheetName val="г.Павлодар1"/>
      <sheetName val="г.Экибастуз"/>
      <sheetName val="г.Экибастуз продолж.2015г."/>
    </sheetNames>
    <sheetDataSet>
      <sheetData sheetId="1">
        <row r="177">
          <cell r="DV177">
            <v>2.828</v>
          </cell>
        </row>
        <row r="179">
          <cell r="DV179">
            <v>12005.453880000001</v>
          </cell>
          <cell r="EA179">
            <v>11868.6918</v>
          </cell>
        </row>
        <row r="273">
          <cell r="DV273">
            <v>131.85500000000002</v>
          </cell>
        </row>
        <row r="275">
          <cell r="DV275">
            <v>367282.1024999999</v>
          </cell>
          <cell r="EA275">
            <v>364422.01385999995</v>
          </cell>
        </row>
        <row r="276">
          <cell r="DV276">
            <v>18.721</v>
          </cell>
        </row>
        <row r="278">
          <cell r="DV278">
            <v>19118.259619999997</v>
          </cell>
          <cell r="EA278">
            <v>18213.28648</v>
          </cell>
        </row>
        <row r="294">
          <cell r="DV294">
            <v>623.389868</v>
          </cell>
        </row>
        <row r="296">
          <cell r="DV296">
            <v>1114364.8135149002</v>
          </cell>
          <cell r="EA296">
            <v>652216.21823333</v>
          </cell>
          <cell r="EB296">
            <v>691127.4110568801</v>
          </cell>
        </row>
        <row r="309">
          <cell r="DV309">
            <v>181.59723000000002</v>
          </cell>
        </row>
        <row r="311">
          <cell r="DV311">
            <v>340900.3395621799</v>
          </cell>
          <cell r="EA311">
            <v>157425.41226033997</v>
          </cell>
          <cell r="EB311">
            <v>206265.39772319995</v>
          </cell>
        </row>
        <row r="324">
          <cell r="DV324">
            <v>503.18661900000006</v>
          </cell>
        </row>
        <row r="326">
          <cell r="DV326">
            <v>1284615.0610894999</v>
          </cell>
          <cell r="EA326">
            <v>555199.0034522801</v>
          </cell>
          <cell r="EB326">
            <v>557862.87702054</v>
          </cell>
        </row>
        <row r="351">
          <cell r="DV351">
            <v>23.590164</v>
          </cell>
        </row>
        <row r="353">
          <cell r="DV353">
            <v>54359.01414081999</v>
          </cell>
          <cell r="EA353">
            <v>20495.50005022</v>
          </cell>
          <cell r="EB353">
            <v>26794.65187776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1:R82"/>
  <sheetViews>
    <sheetView tabSelected="1" zoomScaleSheetLayoutView="7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81" sqref="B81"/>
    </sheetView>
  </sheetViews>
  <sheetFormatPr defaultColWidth="9.00390625" defaultRowHeight="12.75" outlineLevelRow="1"/>
  <cols>
    <col min="1" max="1" width="8.25390625" style="14" customWidth="1"/>
    <col min="2" max="2" width="55.375" style="14" customWidth="1"/>
    <col min="3" max="3" width="11.00390625" style="14" customWidth="1"/>
    <col min="4" max="4" width="13.00390625" style="14" customWidth="1"/>
    <col min="5" max="5" width="12.75390625" style="14" customWidth="1"/>
    <col min="6" max="6" width="12.625" style="14" customWidth="1"/>
    <col min="7" max="7" width="11.75390625" style="14" customWidth="1"/>
    <col min="8" max="9" width="11.375" style="14" customWidth="1"/>
    <col min="10" max="10" width="13.25390625" style="14" customWidth="1"/>
    <col min="11" max="11" width="12.875" style="14" customWidth="1"/>
    <col min="12" max="12" width="12.00390625" style="14" customWidth="1"/>
    <col min="13" max="13" width="12.25390625" style="14" customWidth="1"/>
    <col min="14" max="14" width="12.00390625" style="14" customWidth="1"/>
    <col min="15" max="15" width="12.375" style="14" customWidth="1"/>
    <col min="16" max="16384" width="9.125" style="14" customWidth="1"/>
  </cols>
  <sheetData>
    <row r="1" spans="1:15" ht="18.75">
      <c r="A1" s="204"/>
      <c r="B1" s="205"/>
      <c r="C1" s="206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1"/>
      <c r="O1" s="1"/>
    </row>
    <row r="2" spans="1:15" ht="18.75">
      <c r="A2" s="208"/>
      <c r="B2" s="274" t="s">
        <v>98</v>
      </c>
      <c r="C2" s="274"/>
      <c r="D2" s="274"/>
      <c r="E2" s="274"/>
      <c r="F2" s="274"/>
      <c r="G2" s="274"/>
      <c r="H2" s="207"/>
      <c r="I2" s="207"/>
      <c r="J2" s="207"/>
      <c r="K2" s="207"/>
      <c r="L2" s="207"/>
      <c r="M2" s="207"/>
      <c r="N2" s="1"/>
      <c r="O2" s="1"/>
    </row>
    <row r="3" spans="1:15" ht="18.7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9"/>
      <c r="L3" s="208"/>
      <c r="M3" s="208"/>
      <c r="N3" s="3"/>
      <c r="O3" s="3"/>
    </row>
    <row r="4" spans="1:15" ht="18.75">
      <c r="A4" s="204"/>
      <c r="B4" s="275" t="s">
        <v>106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3"/>
      <c r="O4" s="3"/>
    </row>
    <row r="5" spans="1:15" ht="19.5" thickBot="1">
      <c r="A5" s="129"/>
      <c r="B5" s="130"/>
      <c r="C5" s="2"/>
      <c r="D5" s="3"/>
      <c r="E5" s="3"/>
      <c r="F5" s="1"/>
      <c r="G5" s="1"/>
      <c r="H5" s="1"/>
      <c r="I5" s="1"/>
      <c r="J5" s="1"/>
      <c r="K5" s="3"/>
      <c r="L5" s="1"/>
      <c r="M5" s="1"/>
      <c r="N5" s="245" t="s">
        <v>77</v>
      </c>
      <c r="O5" s="245"/>
    </row>
    <row r="6" spans="1:15" ht="52.5" customHeight="1" thickBot="1">
      <c r="A6" s="263" t="s">
        <v>0</v>
      </c>
      <c r="B6" s="263" t="s">
        <v>78</v>
      </c>
      <c r="C6" s="276" t="s">
        <v>92</v>
      </c>
      <c r="D6" s="279" t="s">
        <v>107</v>
      </c>
      <c r="E6" s="280"/>
      <c r="F6" s="280"/>
      <c r="G6" s="280"/>
      <c r="H6" s="280"/>
      <c r="I6" s="281"/>
      <c r="J6" s="282" t="s">
        <v>108</v>
      </c>
      <c r="K6" s="283"/>
      <c r="L6" s="283"/>
      <c r="M6" s="283"/>
      <c r="N6" s="283"/>
      <c r="O6" s="276"/>
    </row>
    <row r="7" spans="1:15" ht="30.75" customHeight="1">
      <c r="A7" s="264"/>
      <c r="B7" s="264"/>
      <c r="C7" s="277"/>
      <c r="D7" s="263" t="s">
        <v>79</v>
      </c>
      <c r="E7" s="253" t="s">
        <v>80</v>
      </c>
      <c r="F7" s="255"/>
      <c r="G7" s="253" t="s">
        <v>81</v>
      </c>
      <c r="H7" s="254"/>
      <c r="I7" s="255"/>
      <c r="J7" s="263" t="s">
        <v>79</v>
      </c>
      <c r="K7" s="253" t="s">
        <v>80</v>
      </c>
      <c r="L7" s="255"/>
      <c r="M7" s="253" t="s">
        <v>81</v>
      </c>
      <c r="N7" s="254"/>
      <c r="O7" s="255"/>
    </row>
    <row r="8" spans="1:15" ht="43.5" customHeight="1" thickBot="1">
      <c r="A8" s="264"/>
      <c r="B8" s="264"/>
      <c r="C8" s="277"/>
      <c r="D8" s="264"/>
      <c r="E8" s="266"/>
      <c r="F8" s="267"/>
      <c r="G8" s="256"/>
      <c r="H8" s="257"/>
      <c r="I8" s="258"/>
      <c r="J8" s="264"/>
      <c r="K8" s="266"/>
      <c r="L8" s="267"/>
      <c r="M8" s="256"/>
      <c r="N8" s="257"/>
      <c r="O8" s="258"/>
    </row>
    <row r="9" spans="1:15" ht="45" customHeight="1" thickBot="1">
      <c r="A9" s="264"/>
      <c r="B9" s="264"/>
      <c r="C9" s="277"/>
      <c r="D9" s="264"/>
      <c r="E9" s="256"/>
      <c r="F9" s="258"/>
      <c r="G9" s="259" t="s">
        <v>82</v>
      </c>
      <c r="H9" s="261" t="s">
        <v>83</v>
      </c>
      <c r="I9" s="262"/>
      <c r="J9" s="264"/>
      <c r="K9" s="256"/>
      <c r="L9" s="258"/>
      <c r="M9" s="259" t="s">
        <v>82</v>
      </c>
      <c r="N9" s="261" t="s">
        <v>83</v>
      </c>
      <c r="O9" s="262"/>
    </row>
    <row r="10" spans="1:15" ht="41.25" customHeight="1" thickBot="1">
      <c r="A10" s="265"/>
      <c r="B10" s="265"/>
      <c r="C10" s="278"/>
      <c r="D10" s="265"/>
      <c r="E10" s="35" t="s">
        <v>84</v>
      </c>
      <c r="F10" s="34" t="s">
        <v>85</v>
      </c>
      <c r="G10" s="260"/>
      <c r="H10" s="35" t="s">
        <v>86</v>
      </c>
      <c r="I10" s="34" t="s">
        <v>87</v>
      </c>
      <c r="J10" s="265"/>
      <c r="K10" s="35" t="s">
        <v>84</v>
      </c>
      <c r="L10" s="34" t="s">
        <v>85</v>
      </c>
      <c r="M10" s="260"/>
      <c r="N10" s="35" t="s">
        <v>86</v>
      </c>
      <c r="O10" s="34" t="s">
        <v>87</v>
      </c>
    </row>
    <row r="11" spans="1:15" ht="19.5" thickBot="1">
      <c r="A11" s="80">
        <v>1</v>
      </c>
      <c r="B11" s="70">
        <v>2</v>
      </c>
      <c r="C11" s="70">
        <v>3</v>
      </c>
      <c r="D11" s="80">
        <v>4</v>
      </c>
      <c r="E11" s="81">
        <v>5</v>
      </c>
      <c r="F11" s="82">
        <v>6</v>
      </c>
      <c r="G11" s="80">
        <v>7</v>
      </c>
      <c r="H11" s="83">
        <v>8</v>
      </c>
      <c r="I11" s="84">
        <v>9</v>
      </c>
      <c r="J11" s="80">
        <v>10</v>
      </c>
      <c r="K11" s="85">
        <v>11</v>
      </c>
      <c r="L11" s="82">
        <v>12</v>
      </c>
      <c r="M11" s="80">
        <v>13</v>
      </c>
      <c r="N11" s="83">
        <v>14</v>
      </c>
      <c r="O11" s="82">
        <v>15</v>
      </c>
    </row>
    <row r="12" spans="1:15" ht="37.5">
      <c r="A12" s="86" t="s">
        <v>12</v>
      </c>
      <c r="B12" s="98" t="s">
        <v>13</v>
      </c>
      <c r="C12" s="69" t="s">
        <v>14</v>
      </c>
      <c r="D12" s="36">
        <f aca="true" t="shared" si="0" ref="D12:O12">D14</f>
        <v>6003055</v>
      </c>
      <c r="E12" s="37">
        <f t="shared" si="0"/>
        <v>4222573</v>
      </c>
      <c r="F12" s="38">
        <f t="shared" si="0"/>
        <v>754593</v>
      </c>
      <c r="G12" s="36">
        <f t="shared" si="0"/>
        <v>268179</v>
      </c>
      <c r="H12" s="37">
        <f t="shared" si="0"/>
        <v>717120</v>
      </c>
      <c r="I12" s="38">
        <f t="shared" si="0"/>
        <v>40590</v>
      </c>
      <c r="J12" s="246">
        <f t="shared" si="0"/>
        <v>3261890.46381455</v>
      </c>
      <c r="K12" s="37">
        <f t="shared" si="0"/>
        <v>2456405.5097630303</v>
      </c>
      <c r="L12" s="38">
        <f t="shared" si="0"/>
        <v>410980.9619115199</v>
      </c>
      <c r="M12" s="39">
        <f t="shared" si="0"/>
        <v>11868.6918</v>
      </c>
      <c r="N12" s="40">
        <f t="shared" si="0"/>
        <v>364422.01385999995</v>
      </c>
      <c r="O12" s="38">
        <f t="shared" si="0"/>
        <v>18213.28648</v>
      </c>
    </row>
    <row r="13" spans="1:15" ht="20.25" customHeight="1">
      <c r="A13" s="10"/>
      <c r="B13" s="11" t="s">
        <v>15</v>
      </c>
      <c r="C13" s="12"/>
      <c r="D13" s="41"/>
      <c r="E13" s="5"/>
      <c r="F13" s="42"/>
      <c r="G13" s="41"/>
      <c r="H13" s="5"/>
      <c r="I13" s="6"/>
      <c r="J13" s="226"/>
      <c r="K13" s="5"/>
      <c r="L13" s="42"/>
      <c r="M13" s="13"/>
      <c r="N13" s="43"/>
      <c r="O13" s="42"/>
    </row>
    <row r="14" spans="1:15" ht="18.75">
      <c r="A14" s="99">
        <v>1</v>
      </c>
      <c r="B14" s="100" t="s">
        <v>16</v>
      </c>
      <c r="C14" s="101" t="s">
        <v>17</v>
      </c>
      <c r="D14" s="44">
        <f aca="true" t="shared" si="1" ref="D14:O14">D16+D17+D18+D19</f>
        <v>6003055</v>
      </c>
      <c r="E14" s="8">
        <f t="shared" si="1"/>
        <v>4222573</v>
      </c>
      <c r="F14" s="45">
        <f t="shared" si="1"/>
        <v>754593</v>
      </c>
      <c r="G14" s="44">
        <f t="shared" si="1"/>
        <v>268179</v>
      </c>
      <c r="H14" s="8">
        <f t="shared" si="1"/>
        <v>717120</v>
      </c>
      <c r="I14" s="45">
        <f t="shared" si="1"/>
        <v>40590</v>
      </c>
      <c r="J14" s="227">
        <f t="shared" si="1"/>
        <v>3261890.46381455</v>
      </c>
      <c r="K14" s="8">
        <f t="shared" si="1"/>
        <v>2456405.5097630303</v>
      </c>
      <c r="L14" s="45">
        <f t="shared" si="1"/>
        <v>410980.9619115199</v>
      </c>
      <c r="M14" s="9">
        <f t="shared" si="1"/>
        <v>11868.6918</v>
      </c>
      <c r="N14" s="46">
        <f t="shared" si="1"/>
        <v>364422.01385999995</v>
      </c>
      <c r="O14" s="45">
        <f t="shared" si="1"/>
        <v>18213.28648</v>
      </c>
    </row>
    <row r="15" spans="1:15" ht="21" customHeight="1">
      <c r="A15" s="10"/>
      <c r="B15" s="11" t="s">
        <v>15</v>
      </c>
      <c r="C15" s="12" t="s">
        <v>17</v>
      </c>
      <c r="D15" s="41"/>
      <c r="E15" s="5"/>
      <c r="F15" s="42"/>
      <c r="G15" s="41"/>
      <c r="H15" s="5"/>
      <c r="I15" s="6"/>
      <c r="J15" s="226"/>
      <c r="K15" s="5"/>
      <c r="L15" s="42"/>
      <c r="M15" s="13"/>
      <c r="N15" s="43"/>
      <c r="O15" s="42"/>
    </row>
    <row r="16" spans="1:15" ht="37.5">
      <c r="A16" s="10" t="s">
        <v>1</v>
      </c>
      <c r="B16" s="11" t="s">
        <v>18</v>
      </c>
      <c r="C16" s="12" t="s">
        <v>17</v>
      </c>
      <c r="D16" s="41">
        <f>E16+F16+G16+H16+I16</f>
        <v>2416287</v>
      </c>
      <c r="E16" s="5">
        <v>2053823</v>
      </c>
      <c r="F16" s="42">
        <v>362464</v>
      </c>
      <c r="G16" s="41">
        <v>0</v>
      </c>
      <c r="H16" s="5">
        <v>0</v>
      </c>
      <c r="I16" s="6">
        <v>0</v>
      </c>
      <c r="J16" s="226">
        <f>K16+L16+M16+N16+O16</f>
        <v>1385336.13399617</v>
      </c>
      <c r="K16" s="5">
        <f>'[2]г.Павлодар1'!$EA$296+'[2]г.Павлодар1'!$EA$326</f>
        <v>1207415.22168561</v>
      </c>
      <c r="L16" s="42">
        <f>'[2]г.Павлодар1'!$EA$311+'[2]г.Павлодар1'!$EA$353</f>
        <v>177920.91231055997</v>
      </c>
      <c r="M16" s="41">
        <v>0</v>
      </c>
      <c r="N16" s="5">
        <v>0</v>
      </c>
      <c r="O16" s="6">
        <v>0</v>
      </c>
    </row>
    <row r="17" spans="1:15" ht="37.5">
      <c r="A17" s="10" t="s">
        <v>2</v>
      </c>
      <c r="B17" s="11" t="s">
        <v>62</v>
      </c>
      <c r="C17" s="12" t="s">
        <v>17</v>
      </c>
      <c r="D17" s="41">
        <f>E17+F17+G17+H17+I17</f>
        <v>40590</v>
      </c>
      <c r="E17" s="5">
        <v>0</v>
      </c>
      <c r="F17" s="42">
        <v>0</v>
      </c>
      <c r="G17" s="41">
        <v>0</v>
      </c>
      <c r="H17" s="5">
        <v>0</v>
      </c>
      <c r="I17" s="6">
        <v>40590</v>
      </c>
      <c r="J17" s="226">
        <f>K17+L17+M17+N17+O17</f>
        <v>18213.28648</v>
      </c>
      <c r="K17" s="5">
        <v>0</v>
      </c>
      <c r="L17" s="42">
        <v>0</v>
      </c>
      <c r="M17" s="41">
        <v>0</v>
      </c>
      <c r="N17" s="5">
        <v>0</v>
      </c>
      <c r="O17" s="6">
        <f>'[2]г.Павлодар1'!$EA$278</f>
        <v>18213.28648</v>
      </c>
    </row>
    <row r="18" spans="1:15" ht="37.5">
      <c r="A18" s="10" t="s">
        <v>63</v>
      </c>
      <c r="B18" s="11" t="s">
        <v>64</v>
      </c>
      <c r="C18" s="12" t="s">
        <v>17</v>
      </c>
      <c r="D18" s="41">
        <f>E18+F18+G18+H18+I18</f>
        <v>985299</v>
      </c>
      <c r="E18" s="5">
        <v>0</v>
      </c>
      <c r="F18" s="42">
        <v>0</v>
      </c>
      <c r="G18" s="41">
        <v>268179</v>
      </c>
      <c r="H18" s="5">
        <v>717120</v>
      </c>
      <c r="I18" s="6">
        <v>0</v>
      </c>
      <c r="J18" s="226">
        <f>K18+L18+M18+N18+O18</f>
        <v>376290.70566</v>
      </c>
      <c r="K18" s="5">
        <v>0</v>
      </c>
      <c r="L18" s="42">
        <v>0</v>
      </c>
      <c r="M18" s="41">
        <f>'[2]г.Павлодар1'!$EA$179</f>
        <v>11868.6918</v>
      </c>
      <c r="N18" s="5">
        <f>'[2]г.Павлодар1'!$EA$275</f>
        <v>364422.01385999995</v>
      </c>
      <c r="O18" s="6">
        <v>0</v>
      </c>
    </row>
    <row r="19" spans="1:15" ht="51.75" customHeight="1">
      <c r="A19" s="10" t="s">
        <v>65</v>
      </c>
      <c r="B19" s="11" t="s">
        <v>19</v>
      </c>
      <c r="C19" s="12" t="s">
        <v>17</v>
      </c>
      <c r="D19" s="41">
        <f>E19+F19+G19+H19+I19</f>
        <v>2560879</v>
      </c>
      <c r="E19" s="5">
        <v>2168750</v>
      </c>
      <c r="F19" s="42">
        <v>392129</v>
      </c>
      <c r="G19" s="41">
        <v>0</v>
      </c>
      <c r="H19" s="5">
        <v>0</v>
      </c>
      <c r="I19" s="6">
        <v>0</v>
      </c>
      <c r="J19" s="226">
        <f>K19+L19+M19+N19+O19</f>
        <v>1482050.33767838</v>
      </c>
      <c r="K19" s="5">
        <f>'[2]г.Павлодар1'!$EB$296+'[2]г.Павлодар1'!$EB$326</f>
        <v>1248990.28807742</v>
      </c>
      <c r="L19" s="42">
        <f>'[2]г.Павлодар1'!$EB$311+'[2]г.Павлодар1'!$EB$353</f>
        <v>233060.04960095993</v>
      </c>
      <c r="M19" s="41">
        <v>0</v>
      </c>
      <c r="N19" s="5">
        <v>0</v>
      </c>
      <c r="O19" s="6">
        <v>0</v>
      </c>
    </row>
    <row r="20" spans="1:15" ht="20.25" customHeight="1">
      <c r="A20" s="99" t="s">
        <v>20</v>
      </c>
      <c r="B20" s="100" t="s">
        <v>5</v>
      </c>
      <c r="C20" s="101" t="s">
        <v>17</v>
      </c>
      <c r="D20" s="44">
        <f>SUM(E20:I20)</f>
        <v>127086.9</v>
      </c>
      <c r="E20" s="8">
        <f>E22+E26+E30+E31+E35</f>
        <v>93150</v>
      </c>
      <c r="F20" s="45">
        <f aca="true" t="shared" si="2" ref="F20:O20">F22+F26+F30+F31+F35</f>
        <v>16439</v>
      </c>
      <c r="G20" s="44">
        <f t="shared" si="2"/>
        <v>3060</v>
      </c>
      <c r="H20" s="8">
        <f t="shared" si="2"/>
        <v>12443.4</v>
      </c>
      <c r="I20" s="15">
        <f t="shared" si="2"/>
        <v>1994.5</v>
      </c>
      <c r="J20" s="227">
        <f t="shared" si="2"/>
        <v>66920.18833836247</v>
      </c>
      <c r="K20" s="8">
        <f t="shared" si="2"/>
        <v>50762.41659417543</v>
      </c>
      <c r="L20" s="45">
        <f t="shared" si="2"/>
        <v>9245.540000428942</v>
      </c>
      <c r="M20" s="9">
        <f t="shared" si="2"/>
        <v>127.4268687345044</v>
      </c>
      <c r="N20" s="46">
        <f t="shared" si="2"/>
        <v>5941.255225243309</v>
      </c>
      <c r="O20" s="45">
        <f t="shared" si="2"/>
        <v>843.549649780289</v>
      </c>
    </row>
    <row r="21" spans="1:15" ht="19.5" customHeight="1">
      <c r="A21" s="10"/>
      <c r="B21" s="11" t="s">
        <v>15</v>
      </c>
      <c r="C21" s="12" t="s">
        <v>17</v>
      </c>
      <c r="D21" s="41"/>
      <c r="E21" s="5"/>
      <c r="F21" s="42"/>
      <c r="G21" s="41"/>
      <c r="H21" s="5"/>
      <c r="I21" s="6"/>
      <c r="J21" s="226"/>
      <c r="K21" s="5"/>
      <c r="L21" s="42"/>
      <c r="M21" s="13"/>
      <c r="N21" s="43"/>
      <c r="O21" s="42"/>
    </row>
    <row r="22" spans="1:15" ht="26.25" customHeight="1">
      <c r="A22" s="247">
        <v>2</v>
      </c>
      <c r="B22" s="100" t="s">
        <v>21</v>
      </c>
      <c r="C22" s="101" t="s">
        <v>17</v>
      </c>
      <c r="D22" s="44">
        <f>SUM(E22:I23)</f>
        <v>1957</v>
      </c>
      <c r="E22" s="8">
        <f aca="true" t="shared" si="3" ref="E22:O22">E24+E25</f>
        <v>1429</v>
      </c>
      <c r="F22" s="45">
        <f t="shared" si="3"/>
        <v>253</v>
      </c>
      <c r="G22" s="44">
        <f t="shared" si="3"/>
        <v>30</v>
      </c>
      <c r="H22" s="8">
        <f t="shared" si="3"/>
        <v>224</v>
      </c>
      <c r="I22" s="15">
        <f t="shared" si="3"/>
        <v>21</v>
      </c>
      <c r="J22" s="227">
        <f t="shared" si="3"/>
        <v>1011.7826377233519</v>
      </c>
      <c r="K22" s="8">
        <f t="shared" si="3"/>
        <v>767.489348642847</v>
      </c>
      <c r="L22" s="45">
        <f t="shared" si="3"/>
        <v>139.7855726512986</v>
      </c>
      <c r="M22" s="9">
        <f t="shared" si="3"/>
        <v>1.9265978857252426</v>
      </c>
      <c r="N22" s="46">
        <f t="shared" si="3"/>
        <v>89.82728579289318</v>
      </c>
      <c r="O22" s="45">
        <f t="shared" si="3"/>
        <v>12.75383275058779</v>
      </c>
    </row>
    <row r="23" spans="1:15" ht="18" customHeight="1">
      <c r="A23" s="247"/>
      <c r="B23" s="11" t="s">
        <v>15</v>
      </c>
      <c r="C23" s="12" t="s">
        <v>17</v>
      </c>
      <c r="D23" s="41"/>
      <c r="E23" s="5"/>
      <c r="F23" s="42"/>
      <c r="G23" s="41"/>
      <c r="H23" s="5"/>
      <c r="I23" s="6"/>
      <c r="J23" s="226"/>
      <c r="K23" s="5"/>
      <c r="L23" s="42"/>
      <c r="M23" s="13"/>
      <c r="N23" s="43"/>
      <c r="O23" s="42"/>
    </row>
    <row r="24" spans="1:15" ht="21" customHeight="1">
      <c r="A24" s="10" t="s">
        <v>3</v>
      </c>
      <c r="B24" s="11" t="s">
        <v>22</v>
      </c>
      <c r="C24" s="12" t="s">
        <v>17</v>
      </c>
      <c r="D24" s="41">
        <v>1928</v>
      </c>
      <c r="E24" s="5">
        <v>1407</v>
      </c>
      <c r="F24" s="42">
        <v>249</v>
      </c>
      <c r="G24" s="41">
        <v>30</v>
      </c>
      <c r="H24" s="5">
        <v>221</v>
      </c>
      <c r="I24" s="42">
        <v>21</v>
      </c>
      <c r="J24" s="226">
        <f>'[1]исполнение тар.сметы  (для СМИ)'!$AW$22</f>
        <v>1011.7829395833519</v>
      </c>
      <c r="K24" s="5">
        <f>J24*K63/100</f>
        <v>767.4895776192359</v>
      </c>
      <c r="L24" s="42">
        <f>J24*L63/100</f>
        <v>139.78561435558507</v>
      </c>
      <c r="M24" s="13">
        <f>J24*M63/100</f>
        <v>1.9265984605155346</v>
      </c>
      <c r="N24" s="43">
        <f>J24*N63/100</f>
        <v>89.82731259238892</v>
      </c>
      <c r="O24" s="42">
        <f>J24*O63/100</f>
        <v>12.753836555626354</v>
      </c>
    </row>
    <row r="25" spans="1:15" ht="24" customHeight="1">
      <c r="A25" s="10" t="s">
        <v>4</v>
      </c>
      <c r="B25" s="11" t="s">
        <v>66</v>
      </c>
      <c r="C25" s="12" t="s">
        <v>17</v>
      </c>
      <c r="D25" s="41">
        <f>SUM(E25:I25)</f>
        <v>29</v>
      </c>
      <c r="E25" s="5">
        <v>22</v>
      </c>
      <c r="F25" s="42">
        <v>4</v>
      </c>
      <c r="G25" s="41">
        <v>0</v>
      </c>
      <c r="H25" s="5">
        <v>3</v>
      </c>
      <c r="I25" s="6">
        <v>0</v>
      </c>
      <c r="J25" s="226">
        <f>'[1]исполнение тар.сметы-правда '!$AW$23</f>
        <v>-0.0003018599999999706</v>
      </c>
      <c r="K25" s="5">
        <f>J25*K63/100</f>
        <v>-0.00022897638894318832</v>
      </c>
      <c r="L25" s="42">
        <f>J25*L63/100</f>
        <v>-4.1704286461628635E-05</v>
      </c>
      <c r="M25" s="13">
        <f>J25*M63/100</f>
        <v>-5.74790292007343E-07</v>
      </c>
      <c r="N25" s="43">
        <f>J25*N63/100</f>
        <v>-2.6799495739967542E-05</v>
      </c>
      <c r="O25" s="42">
        <f>J25*O63/100</f>
        <v>-3.8050385631787373E-06</v>
      </c>
    </row>
    <row r="26" spans="1:15" ht="18.75">
      <c r="A26" s="247">
        <v>3</v>
      </c>
      <c r="B26" s="100" t="s">
        <v>23</v>
      </c>
      <c r="C26" s="12" t="s">
        <v>17</v>
      </c>
      <c r="D26" s="44">
        <f>SUM(D28:D29)</f>
        <v>86320</v>
      </c>
      <c r="E26" s="8">
        <f aca="true" t="shared" si="4" ref="E26:O26">E28+E29</f>
        <v>63428</v>
      </c>
      <c r="F26" s="45">
        <f t="shared" si="4"/>
        <v>11216</v>
      </c>
      <c r="G26" s="44">
        <f t="shared" si="4"/>
        <v>2304</v>
      </c>
      <c r="H26" s="8">
        <f t="shared" si="4"/>
        <v>7966</v>
      </c>
      <c r="I26" s="15">
        <f t="shared" si="4"/>
        <v>1406</v>
      </c>
      <c r="J26" s="227">
        <f t="shared" si="4"/>
        <v>47250.57977606822</v>
      </c>
      <c r="K26" s="8">
        <f t="shared" si="4"/>
        <v>35842.003354525936</v>
      </c>
      <c r="L26" s="45">
        <f t="shared" si="4"/>
        <v>6528.031916979319</v>
      </c>
      <c r="M26" s="9">
        <f t="shared" si="4"/>
        <v>89.97275076858526</v>
      </c>
      <c r="N26" s="46">
        <f t="shared" si="4"/>
        <v>4194.963597097528</v>
      </c>
      <c r="O26" s="45">
        <f t="shared" si="4"/>
        <v>595.6081566968476</v>
      </c>
    </row>
    <row r="27" spans="1:15" ht="14.25" customHeight="1">
      <c r="A27" s="247"/>
      <c r="B27" s="11" t="s">
        <v>15</v>
      </c>
      <c r="C27" s="12"/>
      <c r="D27" s="41"/>
      <c r="E27" s="5"/>
      <c r="F27" s="42"/>
      <c r="G27" s="41"/>
      <c r="H27" s="5"/>
      <c r="I27" s="6"/>
      <c r="J27" s="226"/>
      <c r="K27" s="5"/>
      <c r="L27" s="42"/>
      <c r="M27" s="13"/>
      <c r="N27" s="43"/>
      <c r="O27" s="42"/>
    </row>
    <row r="28" spans="1:15" ht="29.25" customHeight="1" thickBot="1">
      <c r="A28" s="17" t="s">
        <v>24</v>
      </c>
      <c r="B28" s="198" t="s">
        <v>25</v>
      </c>
      <c r="C28" s="199" t="s">
        <v>17</v>
      </c>
      <c r="D28" s="200">
        <v>77773</v>
      </c>
      <c r="E28" s="192">
        <v>57189</v>
      </c>
      <c r="F28" s="193">
        <v>10105</v>
      </c>
      <c r="G28" s="191">
        <v>2090</v>
      </c>
      <c r="H28" s="192">
        <v>7094</v>
      </c>
      <c r="I28" s="194">
        <v>1295</v>
      </c>
      <c r="J28" s="228">
        <f>'[1]исполнение тар.сметы  (для СМИ)'!$AW$26</f>
        <v>41609.051615911914</v>
      </c>
      <c r="K28" s="192">
        <f>J28*K63/100</f>
        <v>31562.61308673946</v>
      </c>
      <c r="L28" s="193">
        <f>J28*L63/100</f>
        <v>5748.611303209605</v>
      </c>
      <c r="M28" s="195">
        <f>J28*M63/100</f>
        <v>79.2303681456998</v>
      </c>
      <c r="N28" s="196">
        <f>J28*N63/100</f>
        <v>3694.1019065952078</v>
      </c>
      <c r="O28" s="193">
        <f>J28*O63/100</f>
        <v>524.49495122194</v>
      </c>
    </row>
    <row r="29" spans="1:15" ht="18.75">
      <c r="A29" s="4" t="s">
        <v>26</v>
      </c>
      <c r="B29" s="184" t="s">
        <v>27</v>
      </c>
      <c r="C29" s="185" t="s">
        <v>17</v>
      </c>
      <c r="D29" s="186">
        <f>E29+F29+G29+H29+I29</f>
        <v>8547</v>
      </c>
      <c r="E29" s="181">
        <v>6239</v>
      </c>
      <c r="F29" s="187">
        <v>1111</v>
      </c>
      <c r="G29" s="188">
        <v>214</v>
      </c>
      <c r="H29" s="181">
        <v>872</v>
      </c>
      <c r="I29" s="182">
        <v>111</v>
      </c>
      <c r="J29" s="229">
        <f>'[1]исполнение тар.сметы-правда '!$AW$27</f>
        <v>5641.528160156301</v>
      </c>
      <c r="K29" s="181">
        <f>J29*K63/100</f>
        <v>4279.390267786473</v>
      </c>
      <c r="L29" s="187">
        <f>J29*L63/100</f>
        <v>779.4206137697144</v>
      </c>
      <c r="M29" s="180">
        <f>J29*M63/100</f>
        <v>10.742382622885456</v>
      </c>
      <c r="N29" s="189">
        <f>J29*N63/100</f>
        <v>500.8616905023204</v>
      </c>
      <c r="O29" s="187">
        <f>J29*O63/100</f>
        <v>71.11320547490759</v>
      </c>
    </row>
    <row r="30" spans="1:15" ht="21.75" customHeight="1">
      <c r="A30" s="102">
        <v>4</v>
      </c>
      <c r="B30" s="157" t="s">
        <v>28</v>
      </c>
      <c r="C30" s="103" t="s">
        <v>17</v>
      </c>
      <c r="D30" s="47">
        <f>SUM(E30:I30)</f>
        <v>5237</v>
      </c>
      <c r="E30" s="48">
        <v>3821</v>
      </c>
      <c r="F30" s="49">
        <v>677</v>
      </c>
      <c r="G30" s="47">
        <v>80</v>
      </c>
      <c r="H30" s="48">
        <v>601</v>
      </c>
      <c r="I30" s="50">
        <v>58</v>
      </c>
      <c r="J30" s="230">
        <f>'[1]исполнение тар.сметы-правда '!$AW$28</f>
        <v>2692.754261803908</v>
      </c>
      <c r="K30" s="51">
        <f>J30*K63/100</f>
        <v>2042.5930801672948</v>
      </c>
      <c r="L30" s="52">
        <f>J30*L63/100</f>
        <v>372.02476348324535</v>
      </c>
      <c r="M30" s="53">
        <f>J30*M63/100</f>
        <v>5.127439900770013</v>
      </c>
      <c r="N30" s="54">
        <f>J30*N63/100</f>
        <v>239.06597882462168</v>
      </c>
      <c r="O30" s="52">
        <f>J30*O63/100</f>
        <v>33.94299942797575</v>
      </c>
    </row>
    <row r="31" spans="1:15" ht="18.75">
      <c r="A31" s="247">
        <v>5</v>
      </c>
      <c r="B31" s="104" t="s">
        <v>6</v>
      </c>
      <c r="C31" s="105" t="s">
        <v>17</v>
      </c>
      <c r="D31" s="44">
        <f>SUM(E31:I31)</f>
        <v>7185</v>
      </c>
      <c r="E31" s="8">
        <f aca="true" t="shared" si="5" ref="E31:O31">E33+E34</f>
        <v>5244</v>
      </c>
      <c r="F31" s="45">
        <f>F33+F34</f>
        <v>928</v>
      </c>
      <c r="G31" s="44">
        <f t="shared" si="5"/>
        <v>110</v>
      </c>
      <c r="H31" s="8">
        <f t="shared" si="5"/>
        <v>824</v>
      </c>
      <c r="I31" s="15">
        <f t="shared" si="5"/>
        <v>79</v>
      </c>
      <c r="J31" s="227">
        <f t="shared" si="5"/>
        <v>4157.71822097075</v>
      </c>
      <c r="K31" s="8">
        <f t="shared" si="5"/>
        <v>3153.8438497358784</v>
      </c>
      <c r="L31" s="45">
        <f t="shared" si="5"/>
        <v>574.4208299016565</v>
      </c>
      <c r="M31" s="9">
        <f t="shared" si="5"/>
        <v>7.916968363864906</v>
      </c>
      <c r="N31" s="46">
        <f t="shared" si="5"/>
        <v>369.12725021831943</v>
      </c>
      <c r="O31" s="45">
        <f t="shared" si="5"/>
        <v>52.40932275103074</v>
      </c>
    </row>
    <row r="32" spans="1:15" ht="14.25" customHeight="1">
      <c r="A32" s="247"/>
      <c r="B32" s="16" t="s">
        <v>15</v>
      </c>
      <c r="C32" s="71" t="s">
        <v>17</v>
      </c>
      <c r="D32" s="41"/>
      <c r="E32" s="5"/>
      <c r="F32" s="42"/>
      <c r="G32" s="41"/>
      <c r="H32" s="5"/>
      <c r="I32" s="6"/>
      <c r="J32" s="226"/>
      <c r="K32" s="5"/>
      <c r="L32" s="42"/>
      <c r="M32" s="13"/>
      <c r="N32" s="43"/>
      <c r="O32" s="42"/>
    </row>
    <row r="33" spans="1:15" ht="18.75">
      <c r="A33" s="150" t="s">
        <v>29</v>
      </c>
      <c r="B33" s="151" t="s">
        <v>30</v>
      </c>
      <c r="C33" s="152" t="s">
        <v>17</v>
      </c>
      <c r="D33" s="41">
        <v>6914</v>
      </c>
      <c r="E33" s="153">
        <v>5046</v>
      </c>
      <c r="F33" s="154">
        <v>893</v>
      </c>
      <c r="G33" s="56">
        <v>106</v>
      </c>
      <c r="H33" s="153">
        <v>793</v>
      </c>
      <c r="I33" s="155">
        <v>76</v>
      </c>
      <c r="J33" s="231">
        <f>'[1]исполнение тар.сметы-правда '!$AW$31</f>
        <v>4113.49903388075</v>
      </c>
      <c r="K33" s="153">
        <f>J33*K63/100</f>
        <v>3120.301314183396</v>
      </c>
      <c r="L33" s="154">
        <f>J33*L63/100</f>
        <v>568.3116082575106</v>
      </c>
      <c r="M33" s="53">
        <f>J33*M63/100</f>
        <v>7.832767875360994</v>
      </c>
      <c r="N33" s="156">
        <f>J33*N63/100</f>
        <v>365.20141732875675</v>
      </c>
      <c r="O33" s="154">
        <f>J33*O63/100</f>
        <v>51.851926235726026</v>
      </c>
    </row>
    <row r="34" spans="1:15" ht="18.75" outlineLevel="1">
      <c r="A34" s="10" t="s">
        <v>74</v>
      </c>
      <c r="B34" s="16" t="s">
        <v>88</v>
      </c>
      <c r="C34" s="71" t="s">
        <v>17</v>
      </c>
      <c r="D34" s="41">
        <f>SUM(E34:I34)</f>
        <v>271</v>
      </c>
      <c r="E34" s="5">
        <v>198</v>
      </c>
      <c r="F34" s="42">
        <v>35</v>
      </c>
      <c r="G34" s="41">
        <v>4</v>
      </c>
      <c r="H34" s="5">
        <v>31</v>
      </c>
      <c r="I34" s="42">
        <v>3</v>
      </c>
      <c r="J34" s="226">
        <f>'[1]исполнение тар.сметы-правда '!$AW$32</f>
        <v>44.21918708999999</v>
      </c>
      <c r="K34" s="5">
        <f>J34*K63/100</f>
        <v>33.542535552482725</v>
      </c>
      <c r="L34" s="42">
        <f>J34*L63/100</f>
        <v>6.1092216441459275</v>
      </c>
      <c r="M34" s="13">
        <f>J34*M63/100</f>
        <v>0.08420048850391208</v>
      </c>
      <c r="N34" s="43">
        <f>J34*N63/100</f>
        <v>3.9258328895627046</v>
      </c>
      <c r="O34" s="6">
        <f>J34*O63/100</f>
        <v>0.5573965153047165</v>
      </c>
    </row>
    <row r="35" spans="1:15" ht="24" customHeight="1">
      <c r="A35" s="247">
        <v>6</v>
      </c>
      <c r="B35" s="19" t="s">
        <v>31</v>
      </c>
      <c r="C35" s="106" t="s">
        <v>17</v>
      </c>
      <c r="D35" s="47">
        <f>SUM(E35:I35)</f>
        <v>26387.9</v>
      </c>
      <c r="E35" s="8">
        <f aca="true" t="shared" si="6" ref="E35:O35">E37+E39+E40+E41+E42+E43+E48+E49+E50+E51+E52+E53+E38+E54</f>
        <v>19228</v>
      </c>
      <c r="F35" s="55">
        <f t="shared" si="6"/>
        <v>3365</v>
      </c>
      <c r="G35" s="48">
        <f t="shared" si="6"/>
        <v>536</v>
      </c>
      <c r="H35" s="8">
        <f t="shared" si="6"/>
        <v>2828.4</v>
      </c>
      <c r="I35" s="49">
        <f t="shared" si="6"/>
        <v>430.5</v>
      </c>
      <c r="J35" s="230">
        <f t="shared" si="6"/>
        <v>11807.353441796244</v>
      </c>
      <c r="K35" s="48">
        <f t="shared" si="6"/>
        <v>8956.486961103472</v>
      </c>
      <c r="L35" s="55">
        <f t="shared" si="6"/>
        <v>1631.2769174134212</v>
      </c>
      <c r="M35" s="48">
        <f t="shared" si="6"/>
        <v>22.483111815558967</v>
      </c>
      <c r="N35" s="48">
        <f t="shared" si="6"/>
        <v>1048.2711133099465</v>
      </c>
      <c r="O35" s="65">
        <f t="shared" si="6"/>
        <v>148.83533815384706</v>
      </c>
    </row>
    <row r="36" spans="1:15" ht="18.75">
      <c r="A36" s="247"/>
      <c r="B36" s="16" t="s">
        <v>15</v>
      </c>
      <c r="C36" s="71" t="s">
        <v>17</v>
      </c>
      <c r="D36" s="41"/>
      <c r="E36" s="5"/>
      <c r="F36" s="42"/>
      <c r="G36" s="41"/>
      <c r="H36" s="5"/>
      <c r="I36" s="6"/>
      <c r="J36" s="226"/>
      <c r="K36" s="5"/>
      <c r="L36" s="42"/>
      <c r="M36" s="13"/>
      <c r="N36" s="43"/>
      <c r="O36" s="6"/>
    </row>
    <row r="37" spans="1:15" ht="21" customHeight="1">
      <c r="A37" s="10" t="s">
        <v>32</v>
      </c>
      <c r="B37" s="16" t="s">
        <v>8</v>
      </c>
      <c r="C37" s="71" t="s">
        <v>17</v>
      </c>
      <c r="D37" s="41">
        <f aca="true" t="shared" si="7" ref="D37:D53">SUM(E37:I37)</f>
        <v>307</v>
      </c>
      <c r="E37" s="5">
        <v>224</v>
      </c>
      <c r="F37" s="42">
        <v>39</v>
      </c>
      <c r="G37" s="41">
        <v>6</v>
      </c>
      <c r="H37" s="5">
        <v>33</v>
      </c>
      <c r="I37" s="42">
        <v>5</v>
      </c>
      <c r="J37" s="226">
        <f>'[1]исполнение тар.сметы-правда '!$AW$35</f>
        <v>362.17689299999995</v>
      </c>
      <c r="K37" s="5">
        <f>J37*K63/100</f>
        <v>274.72986522828984</v>
      </c>
      <c r="L37" s="42">
        <f>J37*L63/100</f>
        <v>50.037530297012154</v>
      </c>
      <c r="M37" s="13">
        <f>J37*M63/100</f>
        <v>0.689643417762547</v>
      </c>
      <c r="N37" s="43">
        <f>J37*N63/100</f>
        <v>32.15450242188142</v>
      </c>
      <c r="O37" s="6">
        <f>J37*O63/100</f>
        <v>4.565351635053975</v>
      </c>
    </row>
    <row r="38" spans="1:15" ht="24.75" customHeight="1">
      <c r="A38" s="10" t="s">
        <v>33</v>
      </c>
      <c r="B38" s="16" t="s">
        <v>34</v>
      </c>
      <c r="C38" s="71" t="s">
        <v>17</v>
      </c>
      <c r="D38" s="41">
        <f t="shared" si="7"/>
        <v>1500</v>
      </c>
      <c r="E38" s="5">
        <v>1094</v>
      </c>
      <c r="F38" s="42">
        <v>194</v>
      </c>
      <c r="G38" s="41">
        <v>23</v>
      </c>
      <c r="H38" s="5">
        <v>172</v>
      </c>
      <c r="I38" s="6">
        <v>17</v>
      </c>
      <c r="J38" s="226">
        <f>'[1]исполнение тар.сметы  (для СМИ)'!$AW$36</f>
        <v>789.803962350982</v>
      </c>
      <c r="K38" s="5">
        <f>J38*K63/100</f>
        <v>599.1070670912587</v>
      </c>
      <c r="L38" s="42">
        <f>J38*L63/100</f>
        <v>109.11750710401482</v>
      </c>
      <c r="M38" s="13">
        <f>J38*M63/100</f>
        <v>1.5039145635338291</v>
      </c>
      <c r="N38" s="43">
        <f>J38*N63/100</f>
        <v>70.11975062756473</v>
      </c>
      <c r="O38" s="6">
        <f>J38*O63/100</f>
        <v>9.955722964609908</v>
      </c>
    </row>
    <row r="39" spans="1:16" ht="18.75">
      <c r="A39" s="10" t="s">
        <v>35</v>
      </c>
      <c r="B39" s="16" t="s">
        <v>36</v>
      </c>
      <c r="C39" s="71" t="s">
        <v>17</v>
      </c>
      <c r="D39" s="41">
        <f t="shared" si="7"/>
        <v>1108</v>
      </c>
      <c r="E39" s="5">
        <v>809</v>
      </c>
      <c r="F39" s="42">
        <v>143</v>
      </c>
      <c r="G39" s="41">
        <v>17</v>
      </c>
      <c r="H39" s="5">
        <v>127</v>
      </c>
      <c r="I39" s="6">
        <v>12</v>
      </c>
      <c r="J39" s="226">
        <f>'[1]исполнение тар.сметы-правда '!$AW$37</f>
        <v>770.3442176172395</v>
      </c>
      <c r="K39" s="5">
        <f>J39*K63/100</f>
        <v>584.3458463966022</v>
      </c>
      <c r="L39" s="42">
        <f>J39*L63/100</f>
        <v>106.42899332661388</v>
      </c>
      <c r="M39" s="13">
        <f>J39*M63/100</f>
        <v>1.4668600602611286</v>
      </c>
      <c r="N39" s="43">
        <f>J39*N63/100</f>
        <v>68.39209096383703</v>
      </c>
      <c r="O39" s="6">
        <f>J39*O63/100</f>
        <v>9.710426869925245</v>
      </c>
      <c r="P39" s="20"/>
    </row>
    <row r="40" spans="1:15" ht="35.25" customHeight="1" hidden="1">
      <c r="A40" s="10" t="s">
        <v>37</v>
      </c>
      <c r="B40" s="16" t="s">
        <v>67</v>
      </c>
      <c r="C40" s="71" t="s">
        <v>17</v>
      </c>
      <c r="D40" s="41">
        <f t="shared" si="7"/>
        <v>0</v>
      </c>
      <c r="E40" s="5"/>
      <c r="F40" s="42"/>
      <c r="G40" s="41"/>
      <c r="H40" s="5"/>
      <c r="I40" s="6"/>
      <c r="J40" s="226"/>
      <c r="K40" s="5">
        <f>J40*K63/100</f>
        <v>0</v>
      </c>
      <c r="L40" s="42"/>
      <c r="M40" s="13"/>
      <c r="N40" s="43"/>
      <c r="O40" s="6"/>
    </row>
    <row r="41" spans="1:15" ht="18.75">
      <c r="A41" s="107" t="s">
        <v>37</v>
      </c>
      <c r="B41" s="16" t="s">
        <v>9</v>
      </c>
      <c r="C41" s="71" t="s">
        <v>17</v>
      </c>
      <c r="D41" s="41">
        <v>14773</v>
      </c>
      <c r="E41" s="5">
        <v>10751</v>
      </c>
      <c r="F41" s="42">
        <v>1865</v>
      </c>
      <c r="G41" s="41">
        <v>355</v>
      </c>
      <c r="H41" s="5">
        <v>1500</v>
      </c>
      <c r="I41" s="6">
        <v>302</v>
      </c>
      <c r="J41" s="226">
        <f>'[1]исполнение тар.сметы-правда '!$AW$38</f>
        <v>4586.513806875338</v>
      </c>
      <c r="K41" s="5">
        <f>J41*K63/100</f>
        <v>3479.1074317116972</v>
      </c>
      <c r="L41" s="42">
        <f>J41*L63/100</f>
        <v>633.6622462802709</v>
      </c>
      <c r="M41" s="13">
        <f>J41*M63/100</f>
        <v>8.733464554263042</v>
      </c>
      <c r="N41" s="43">
        <f>J41*N63/100</f>
        <v>407.19624073633435</v>
      </c>
      <c r="O41" s="6">
        <f>J41*O63/100</f>
        <v>57.814423592771725</v>
      </c>
    </row>
    <row r="42" spans="1:15" ht="26.25" customHeight="1">
      <c r="A42" s="10" t="s">
        <v>38</v>
      </c>
      <c r="B42" s="16" t="s">
        <v>10</v>
      </c>
      <c r="C42" s="71" t="s">
        <v>17</v>
      </c>
      <c r="D42" s="41">
        <f t="shared" si="7"/>
        <v>2732</v>
      </c>
      <c r="E42" s="5">
        <v>1994</v>
      </c>
      <c r="F42" s="42">
        <v>353</v>
      </c>
      <c r="G42" s="41">
        <v>42</v>
      </c>
      <c r="H42" s="5">
        <v>313</v>
      </c>
      <c r="I42" s="6">
        <v>30</v>
      </c>
      <c r="J42" s="226">
        <f>'[1]исполнение тар.сметы-правда '!$AW$39</f>
        <v>1761.4760185664916</v>
      </c>
      <c r="K42" s="5">
        <f>J42*K63/100</f>
        <v>1336.1704695601243</v>
      </c>
      <c r="L42" s="42">
        <f>J42*L63/100</f>
        <v>243.36149365133898</v>
      </c>
      <c r="M42" s="13">
        <f>J42*M63/100</f>
        <v>3.3541354107065002</v>
      </c>
      <c r="N42" s="43">
        <f>J42*N63/100</f>
        <v>156.38597050166393</v>
      </c>
      <c r="O42" s="6">
        <f>J42*O63/100</f>
        <v>22.203949442657848</v>
      </c>
    </row>
    <row r="43" spans="1:15" ht="18.75" customHeight="1">
      <c r="A43" s="248" t="s">
        <v>39</v>
      </c>
      <c r="B43" s="16" t="s">
        <v>40</v>
      </c>
      <c r="C43" s="71" t="s">
        <v>17</v>
      </c>
      <c r="D43" s="41">
        <f>SUM(E43:I43)</f>
        <v>636</v>
      </c>
      <c r="E43" s="5">
        <f aca="true" t="shared" si="8" ref="E43:J43">E45+E46+E47</f>
        <v>464</v>
      </c>
      <c r="F43" s="43">
        <f t="shared" si="8"/>
        <v>82</v>
      </c>
      <c r="G43" s="5">
        <f t="shared" si="8"/>
        <v>10</v>
      </c>
      <c r="H43" s="5">
        <f t="shared" si="8"/>
        <v>73</v>
      </c>
      <c r="I43" s="43">
        <f t="shared" si="8"/>
        <v>7</v>
      </c>
      <c r="J43" s="226">
        <f t="shared" si="8"/>
        <v>371.2061386237428</v>
      </c>
      <c r="K43" s="5">
        <f>J43*K63/100</f>
        <v>281.57901403172826</v>
      </c>
      <c r="L43" s="42">
        <f>J43*L63/100</f>
        <v>51.28499019903632</v>
      </c>
      <c r="M43" s="13">
        <f>J43*M63/100</f>
        <v>0.7068365626929044</v>
      </c>
      <c r="N43" s="43">
        <f>J43*N63/100</f>
        <v>32.95612976445294</v>
      </c>
      <c r="O43" s="6">
        <f>J43*O63/100</f>
        <v>4.679168065832342</v>
      </c>
    </row>
    <row r="44" spans="1:15" ht="14.25" customHeight="1">
      <c r="A44" s="248"/>
      <c r="B44" s="16" t="s">
        <v>15</v>
      </c>
      <c r="C44" s="71" t="s">
        <v>17</v>
      </c>
      <c r="D44" s="41"/>
      <c r="E44" s="5"/>
      <c r="F44" s="42"/>
      <c r="G44" s="41"/>
      <c r="H44" s="5"/>
      <c r="I44" s="6"/>
      <c r="J44" s="226"/>
      <c r="K44" s="5"/>
      <c r="L44" s="42"/>
      <c r="M44" s="13"/>
      <c r="N44" s="43"/>
      <c r="O44" s="6"/>
    </row>
    <row r="45" spans="1:15" ht="37.5">
      <c r="A45" s="248"/>
      <c r="B45" s="16" t="s">
        <v>105</v>
      </c>
      <c r="C45" s="71" t="s">
        <v>17</v>
      </c>
      <c r="D45" s="41">
        <f t="shared" si="7"/>
        <v>3</v>
      </c>
      <c r="E45" s="5">
        <v>3</v>
      </c>
      <c r="F45" s="42">
        <v>0</v>
      </c>
      <c r="G45" s="41">
        <v>0</v>
      </c>
      <c r="H45" s="5">
        <v>0</v>
      </c>
      <c r="I45" s="6">
        <v>0</v>
      </c>
      <c r="J45" s="226">
        <f>'[1]исполнение тар.сметы-правда '!$AW$42</f>
        <v>2.285484903</v>
      </c>
      <c r="K45" s="5">
        <f>J45*K63/100</f>
        <v>1.7336582524122575</v>
      </c>
      <c r="L45" s="42">
        <f>J45*L63/100</f>
        <v>0.3157573613544319</v>
      </c>
      <c r="M45" s="13"/>
      <c r="N45" s="43"/>
      <c r="O45" s="6"/>
    </row>
    <row r="46" spans="1:15" ht="18.75">
      <c r="A46" s="248"/>
      <c r="B46" s="16" t="s">
        <v>11</v>
      </c>
      <c r="C46" s="71" t="s">
        <v>17</v>
      </c>
      <c r="D46" s="41">
        <f t="shared" si="7"/>
        <v>94</v>
      </c>
      <c r="E46" s="5">
        <v>68</v>
      </c>
      <c r="F46" s="42">
        <v>12</v>
      </c>
      <c r="G46" s="41">
        <v>2</v>
      </c>
      <c r="H46" s="5">
        <v>11</v>
      </c>
      <c r="I46" s="6">
        <v>1</v>
      </c>
      <c r="J46" s="226">
        <f>'[1]исполнение тар.сметы-правда '!$AW$43</f>
        <v>98.82387060389998</v>
      </c>
      <c r="K46" s="5">
        <f>J46*K63/100</f>
        <v>74.96300613619599</v>
      </c>
      <c r="L46" s="42">
        <f>J46*L63/100</f>
        <v>13.653279695595197</v>
      </c>
      <c r="M46" s="13">
        <f>J46*M63/100</f>
        <v>0.18817664295274988</v>
      </c>
      <c r="N46" s="43">
        <f>J46*N63/100</f>
        <v>8.7737027074027</v>
      </c>
      <c r="O46" s="6">
        <f>J46*O63/100</f>
        <v>1.2457054217533348</v>
      </c>
    </row>
    <row r="47" spans="1:15" ht="18.75">
      <c r="A47" s="248"/>
      <c r="B47" s="16" t="s">
        <v>41</v>
      </c>
      <c r="C47" s="71" t="s">
        <v>17</v>
      </c>
      <c r="D47" s="41">
        <f t="shared" si="7"/>
        <v>539</v>
      </c>
      <c r="E47" s="5">
        <v>393</v>
      </c>
      <c r="F47" s="42">
        <v>70</v>
      </c>
      <c r="G47" s="41">
        <v>8</v>
      </c>
      <c r="H47" s="5">
        <v>62</v>
      </c>
      <c r="I47" s="6">
        <v>6</v>
      </c>
      <c r="J47" s="226">
        <f>'[1]исполнение тар.сметы-правда '!$AW$44</f>
        <v>270.0967831168428</v>
      </c>
      <c r="K47" s="5">
        <f>J47*K63/100</f>
        <v>204.88234964312</v>
      </c>
      <c r="L47" s="42">
        <f>J47*L63/100</f>
        <v>37.315953142086684</v>
      </c>
      <c r="M47" s="13">
        <f>J47*M63/100</f>
        <v>0.5143079866096507</v>
      </c>
      <c r="N47" s="43">
        <f>J47*N63/100</f>
        <v>23.97951894427705</v>
      </c>
      <c r="O47" s="6">
        <f>J47*O63/100</f>
        <v>3.4046534007493894</v>
      </c>
    </row>
    <row r="48" spans="1:15" ht="18.75">
      <c r="A48" s="108" t="s">
        <v>42</v>
      </c>
      <c r="B48" s="18" t="s">
        <v>43</v>
      </c>
      <c r="C48" s="103" t="s">
        <v>17</v>
      </c>
      <c r="D48" s="41">
        <v>3205</v>
      </c>
      <c r="E48" s="5">
        <v>2340</v>
      </c>
      <c r="F48" s="42">
        <v>414</v>
      </c>
      <c r="G48" s="41">
        <v>49</v>
      </c>
      <c r="H48" s="5">
        <v>367</v>
      </c>
      <c r="I48" s="6">
        <v>35</v>
      </c>
      <c r="J48" s="226">
        <f>'[1]исполнение тар.сметы-правда '!$AW$45</f>
        <v>2165.6515076724513</v>
      </c>
      <c r="K48" s="51">
        <f>J48*K63/100</f>
        <v>1642.7584374751796</v>
      </c>
      <c r="L48" s="52">
        <f>J48*L63/100</f>
        <v>299.20145382640504</v>
      </c>
      <c r="M48" s="13">
        <f>J48*M63/100</f>
        <v>4.123750952366368</v>
      </c>
      <c r="N48" s="54">
        <f>J48*N63/100</f>
        <v>192.26915906091497</v>
      </c>
      <c r="O48" s="52">
        <f>J48*O63/100</f>
        <v>27.298706357585147</v>
      </c>
    </row>
    <row r="49" spans="1:18" ht="29.25" customHeight="1" thickBot="1">
      <c r="A49" s="17" t="s">
        <v>44</v>
      </c>
      <c r="B49" s="183" t="s">
        <v>45</v>
      </c>
      <c r="C49" s="190" t="s">
        <v>17</v>
      </c>
      <c r="D49" s="191">
        <f t="shared" si="7"/>
        <v>145</v>
      </c>
      <c r="E49" s="192">
        <v>105</v>
      </c>
      <c r="F49" s="193">
        <v>19</v>
      </c>
      <c r="G49" s="191">
        <v>2</v>
      </c>
      <c r="H49" s="192">
        <v>17</v>
      </c>
      <c r="I49" s="194">
        <v>2</v>
      </c>
      <c r="J49" s="228">
        <f>'[1]исполнение тар.сметы-правда '!$AW$46</f>
        <v>112.6820384</v>
      </c>
      <c r="K49" s="192">
        <f>J49*K63/100</f>
        <v>85.47514162721856</v>
      </c>
      <c r="L49" s="193">
        <f>J49*L63/100</f>
        <v>15.567892428656643</v>
      </c>
      <c r="M49" s="195">
        <f>J49*M63/100</f>
        <v>0.2145648371958025</v>
      </c>
      <c r="N49" s="196">
        <f>J49*N63/100</f>
        <v>10.004047598462707</v>
      </c>
      <c r="O49" s="197">
        <f>J49*O63/100</f>
        <v>1.4203919084662724</v>
      </c>
      <c r="R49" s="14" t="s">
        <v>76</v>
      </c>
    </row>
    <row r="50" spans="1:15" ht="18.75">
      <c r="A50" s="4" t="s">
        <v>73</v>
      </c>
      <c r="B50" s="179" t="s">
        <v>46</v>
      </c>
      <c r="C50" s="201" t="s">
        <v>17</v>
      </c>
      <c r="D50" s="188">
        <f t="shared" si="7"/>
        <v>7</v>
      </c>
      <c r="E50" s="181">
        <v>5</v>
      </c>
      <c r="F50" s="187">
        <v>1</v>
      </c>
      <c r="G50" s="188">
        <v>0</v>
      </c>
      <c r="H50" s="181">
        <v>1</v>
      </c>
      <c r="I50" s="182">
        <v>0</v>
      </c>
      <c r="J50" s="229">
        <f>'[1]исполнение тар.сметы-правда '!$AW$47</f>
        <v>82.294</v>
      </c>
      <c r="K50" s="181">
        <f>J50*K63/100</f>
        <v>62.42424617933007</v>
      </c>
      <c r="L50" s="187">
        <f>J50*L63/100</f>
        <v>11.369550619736303</v>
      </c>
      <c r="M50" s="180">
        <f>J50*M63/100</f>
        <v>0.15670109418424727</v>
      </c>
      <c r="N50" s="181">
        <f>J50*N63/100</f>
        <v>7.306160811055137</v>
      </c>
      <c r="O50" s="187">
        <f>J50*O63/100</f>
        <v>1.037341295694234</v>
      </c>
    </row>
    <row r="51" spans="1:15" ht="33.75" customHeight="1">
      <c r="A51" s="10" t="s">
        <v>47</v>
      </c>
      <c r="B51" s="16" t="s">
        <v>69</v>
      </c>
      <c r="C51" s="71" t="s">
        <v>17</v>
      </c>
      <c r="D51" s="41">
        <f t="shared" si="7"/>
        <v>48</v>
      </c>
      <c r="E51" s="5">
        <v>36</v>
      </c>
      <c r="F51" s="42">
        <v>6</v>
      </c>
      <c r="G51" s="41">
        <v>1</v>
      </c>
      <c r="H51" s="5">
        <v>5</v>
      </c>
      <c r="I51" s="6">
        <v>0</v>
      </c>
      <c r="J51" s="226">
        <f>'[1]исполнение тар.сметы-правда '!$AW$48</f>
        <v>142.85254218</v>
      </c>
      <c r="K51" s="5">
        <f>J51*K63/100</f>
        <v>108.36102583891235</v>
      </c>
      <c r="L51" s="42">
        <f>J51*L63/100</f>
        <v>19.736180152544843</v>
      </c>
      <c r="M51" s="13">
        <f>J51*M63/100</f>
        <v>0.27201435908580623</v>
      </c>
      <c r="N51" s="5">
        <f>J51*N63/100</f>
        <v>12.682621399313643</v>
      </c>
      <c r="O51" s="42">
        <f>J51*O63/100</f>
        <v>1.800700430143345</v>
      </c>
    </row>
    <row r="52" spans="1:15" ht="24.75" customHeight="1">
      <c r="A52" s="10" t="s">
        <v>68</v>
      </c>
      <c r="B52" s="16" t="s">
        <v>48</v>
      </c>
      <c r="C52" s="71" t="s">
        <v>17</v>
      </c>
      <c r="D52" s="41">
        <f t="shared" si="7"/>
        <v>205.4</v>
      </c>
      <c r="E52" s="5">
        <v>150</v>
      </c>
      <c r="F52" s="42">
        <v>26</v>
      </c>
      <c r="G52" s="41">
        <v>3</v>
      </c>
      <c r="H52" s="5">
        <f>24+0.4</f>
        <v>24.4</v>
      </c>
      <c r="I52" s="6">
        <v>2</v>
      </c>
      <c r="J52" s="226">
        <f>'[1]исполнение тар.сметы  (для СМИ)'!$AW$49</f>
        <v>98.24547451</v>
      </c>
      <c r="K52" s="5">
        <f>J52*K63/100</f>
        <v>74.5242628480489</v>
      </c>
      <c r="L52" s="42">
        <f>J52*L63/100</f>
        <v>13.573369815557122</v>
      </c>
      <c r="M52" s="13">
        <f>J52*M63/100</f>
        <v>0.1870752831842853</v>
      </c>
      <c r="N52" s="5">
        <f>J52*N63/100</f>
        <v>8.722352002922186</v>
      </c>
      <c r="O52" s="42">
        <f>J52*O63/100</f>
        <v>1.2384145602874843</v>
      </c>
    </row>
    <row r="53" spans="1:15" ht="22.5" customHeight="1">
      <c r="A53" s="108" t="s">
        <v>49</v>
      </c>
      <c r="B53" s="18" t="s">
        <v>7</v>
      </c>
      <c r="C53" s="103" t="s">
        <v>17</v>
      </c>
      <c r="D53" s="56">
        <f t="shared" si="7"/>
        <v>640.5</v>
      </c>
      <c r="E53" s="51">
        <v>468</v>
      </c>
      <c r="F53" s="52">
        <v>83</v>
      </c>
      <c r="G53" s="56">
        <v>10</v>
      </c>
      <c r="H53" s="51">
        <f>73</f>
        <v>73</v>
      </c>
      <c r="I53" s="57">
        <f>7-0.5</f>
        <v>6.5</v>
      </c>
      <c r="J53" s="232">
        <f>'[1]исполнение тар.сметы-правда '!$AW$50</f>
        <v>564.106842</v>
      </c>
      <c r="K53" s="51">
        <f>J53*K63/100</f>
        <v>427.90415311508076</v>
      </c>
      <c r="L53" s="52">
        <f>J53*L63/100</f>
        <v>77.93570971223406</v>
      </c>
      <c r="M53" s="53">
        <f>J53*M63/100</f>
        <v>1.074150720322506</v>
      </c>
      <c r="N53" s="51">
        <f>J53*N63/100</f>
        <v>50.08208742154316</v>
      </c>
      <c r="O53" s="52">
        <f>J53*O63/100</f>
        <v>7.110741030819533</v>
      </c>
    </row>
    <row r="54" spans="1:15" ht="18.75">
      <c r="A54" s="109" t="s">
        <v>50</v>
      </c>
      <c r="B54" s="16" t="s">
        <v>89</v>
      </c>
      <c r="C54" s="71"/>
      <c r="D54" s="56">
        <v>1081</v>
      </c>
      <c r="E54" s="5">
        <v>788</v>
      </c>
      <c r="F54" s="42">
        <v>140</v>
      </c>
      <c r="G54" s="41">
        <v>18</v>
      </c>
      <c r="H54" s="5">
        <v>123</v>
      </c>
      <c r="I54" s="42">
        <v>12</v>
      </c>
      <c r="J54" s="226">
        <f>'[1]исполнение тар.сметы-правда '!$AW$52</f>
        <v>0</v>
      </c>
      <c r="K54" s="5">
        <f>J54*K63/100</f>
        <v>0</v>
      </c>
      <c r="L54" s="42">
        <f>J54*L63/100</f>
        <v>0</v>
      </c>
      <c r="M54" s="13">
        <f>J54*M63/100</f>
        <v>0</v>
      </c>
      <c r="N54" s="5">
        <f>J54*N63/100</f>
        <v>0</v>
      </c>
      <c r="O54" s="42">
        <f>J54*O63/100</f>
        <v>0</v>
      </c>
    </row>
    <row r="55" spans="1:15" ht="25.5" customHeight="1" hidden="1" collapsed="1">
      <c r="A55" s="99">
        <v>7</v>
      </c>
      <c r="B55" s="104" t="s">
        <v>70</v>
      </c>
      <c r="C55" s="105" t="s">
        <v>17</v>
      </c>
      <c r="D55" s="44"/>
      <c r="E55" s="48"/>
      <c r="F55" s="49"/>
      <c r="G55" s="44"/>
      <c r="H55" s="48"/>
      <c r="I55" s="50"/>
      <c r="J55" s="230"/>
      <c r="K55" s="8"/>
      <c r="L55" s="45"/>
      <c r="M55" s="9"/>
      <c r="N55" s="8"/>
      <c r="O55" s="45"/>
    </row>
    <row r="56" spans="1:15" ht="18.75">
      <c r="A56" s="7" t="s">
        <v>20</v>
      </c>
      <c r="B56" s="104" t="s">
        <v>51</v>
      </c>
      <c r="C56" s="105" t="s">
        <v>17</v>
      </c>
      <c r="D56" s="44">
        <f>SUM(E56:I56)</f>
        <v>127086.9</v>
      </c>
      <c r="E56" s="8">
        <f>E55+E35+E31+E26+E22+E30</f>
        <v>93150</v>
      </c>
      <c r="F56" s="45">
        <f aca="true" t="shared" si="9" ref="F56:O56">F55+F35+F31+F26+F22+F30</f>
        <v>16439</v>
      </c>
      <c r="G56" s="44">
        <f t="shared" si="9"/>
        <v>3060</v>
      </c>
      <c r="H56" s="8">
        <f>H55+H35+H31+H26+H22+H30</f>
        <v>12443.4</v>
      </c>
      <c r="I56" s="15">
        <f t="shared" si="9"/>
        <v>1994.5</v>
      </c>
      <c r="J56" s="227">
        <f>J55+J35+J31+J26+J22+J30</f>
        <v>66920.18833836247</v>
      </c>
      <c r="K56" s="8">
        <f t="shared" si="9"/>
        <v>50762.41659417543</v>
      </c>
      <c r="L56" s="45">
        <f t="shared" si="9"/>
        <v>9245.54000042894</v>
      </c>
      <c r="M56" s="9">
        <f t="shared" si="9"/>
        <v>127.42686873450438</v>
      </c>
      <c r="N56" s="8">
        <f t="shared" si="9"/>
        <v>5941.255225243309</v>
      </c>
      <c r="O56" s="45">
        <f t="shared" si="9"/>
        <v>843.549649780289</v>
      </c>
    </row>
    <row r="57" spans="1:15" ht="23.25" customHeight="1">
      <c r="A57" s="7" t="s">
        <v>52</v>
      </c>
      <c r="B57" s="104" t="s">
        <v>75</v>
      </c>
      <c r="C57" s="105" t="s">
        <v>17</v>
      </c>
      <c r="D57" s="44">
        <f>D56+D12</f>
        <v>6130141.9</v>
      </c>
      <c r="E57" s="8">
        <f aca="true" t="shared" si="10" ref="E57:O57">E56+E12</f>
        <v>4315723</v>
      </c>
      <c r="F57" s="45">
        <f t="shared" si="10"/>
        <v>771032</v>
      </c>
      <c r="G57" s="44">
        <f t="shared" si="10"/>
        <v>271239</v>
      </c>
      <c r="H57" s="8">
        <f t="shared" si="10"/>
        <v>729563.4</v>
      </c>
      <c r="I57" s="15">
        <f t="shared" si="10"/>
        <v>42584.5</v>
      </c>
      <c r="J57" s="227">
        <f>J56+J12</f>
        <v>3328810.6521529127</v>
      </c>
      <c r="K57" s="8">
        <f>K56+K12</f>
        <v>2507167.926357206</v>
      </c>
      <c r="L57" s="45">
        <f>L56+L12</f>
        <v>420226.5019119488</v>
      </c>
      <c r="M57" s="9">
        <f t="shared" si="10"/>
        <v>11996.118668734505</v>
      </c>
      <c r="N57" s="8">
        <f t="shared" si="10"/>
        <v>370363.2690852432</v>
      </c>
      <c r="O57" s="45">
        <f t="shared" si="10"/>
        <v>19056.836129780288</v>
      </c>
    </row>
    <row r="58" spans="1:15" ht="18.75">
      <c r="A58" s="7" t="s">
        <v>53</v>
      </c>
      <c r="B58" s="104" t="s">
        <v>54</v>
      </c>
      <c r="C58" s="105" t="s">
        <v>17</v>
      </c>
      <c r="D58" s="44">
        <f>SUM(E58:I58)</f>
        <v>1975</v>
      </c>
      <c r="E58" s="8">
        <v>1442</v>
      </c>
      <c r="F58" s="45">
        <v>255</v>
      </c>
      <c r="G58" s="44">
        <v>30</v>
      </c>
      <c r="H58" s="8">
        <v>226</v>
      </c>
      <c r="I58" s="15">
        <v>22</v>
      </c>
      <c r="J58" s="227">
        <f>J59-J57</f>
        <v>-136165.60784551222</v>
      </c>
      <c r="K58" s="8">
        <f>J58*K63/100</f>
        <v>-103288.64103466077</v>
      </c>
      <c r="L58" s="45">
        <f>J58*L63/100</f>
        <v>-18812.32861529047</v>
      </c>
      <c r="M58" s="9">
        <f>J58*M63/100</f>
        <v>-259.2813539219735</v>
      </c>
      <c r="N58" s="203">
        <f>J58*N63/100</f>
        <v>-12088.947284788483</v>
      </c>
      <c r="O58" s="15">
        <f>J58*O63/100</f>
        <v>-1716.4095568505188</v>
      </c>
    </row>
    <row r="59" spans="1:15" ht="25.5" customHeight="1" thickBot="1">
      <c r="A59" s="139" t="s">
        <v>55</v>
      </c>
      <c r="B59" s="110" t="s">
        <v>56</v>
      </c>
      <c r="C59" s="111" t="s">
        <v>17</v>
      </c>
      <c r="D59" s="59">
        <f aca="true" t="shared" si="11" ref="D59:I59">D58+D57</f>
        <v>6132116.9</v>
      </c>
      <c r="E59" s="60">
        <f t="shared" si="11"/>
        <v>4317165</v>
      </c>
      <c r="F59" s="58">
        <f t="shared" si="11"/>
        <v>771287</v>
      </c>
      <c r="G59" s="59">
        <f t="shared" si="11"/>
        <v>271269</v>
      </c>
      <c r="H59" s="60">
        <f t="shared" si="11"/>
        <v>729789.4</v>
      </c>
      <c r="I59" s="58">
        <f t="shared" si="11"/>
        <v>42606.5</v>
      </c>
      <c r="J59" s="233">
        <f>SUM(K59:O59)</f>
        <v>3192645.0443074005</v>
      </c>
      <c r="K59" s="60">
        <f>'[2]г.Павлодар1'!$DV$296+'[2]г.Павлодар1'!$DV$326</f>
        <v>2398979.8746044002</v>
      </c>
      <c r="L59" s="58">
        <f>'[2]г.Павлодар1'!$DV$311+'[2]г.Павлодар1'!$DV$353</f>
        <v>395259.35370299994</v>
      </c>
      <c r="M59" s="94">
        <f>'[2]г.Павлодар1'!$DV$179</f>
        <v>12005.453880000001</v>
      </c>
      <c r="N59" s="60">
        <f>'[2]г.Павлодар1'!$DV$275</f>
        <v>367282.1024999999</v>
      </c>
      <c r="O59" s="58">
        <f>'[2]г.Павлодар1'!$DV$278</f>
        <v>19118.259619999997</v>
      </c>
    </row>
    <row r="60" spans="1:15" ht="21.75" customHeight="1" thickBot="1">
      <c r="A60" s="131" t="s">
        <v>57</v>
      </c>
      <c r="B60" s="112" t="s">
        <v>58</v>
      </c>
      <c r="C60" s="113" t="s">
        <v>17</v>
      </c>
      <c r="D60" s="87">
        <f aca="true" t="shared" si="12" ref="D60:L60">D56+D58</f>
        <v>129061.9</v>
      </c>
      <c r="E60" s="88">
        <f t="shared" si="12"/>
        <v>94592</v>
      </c>
      <c r="F60" s="89">
        <f>F56+F58</f>
        <v>16694</v>
      </c>
      <c r="G60" s="87">
        <f t="shared" si="12"/>
        <v>3090</v>
      </c>
      <c r="H60" s="91">
        <f t="shared" si="12"/>
        <v>12669.4</v>
      </c>
      <c r="I60" s="89">
        <f t="shared" si="12"/>
        <v>2016.5</v>
      </c>
      <c r="J60" s="233">
        <f>J56+J58</f>
        <v>-69245.41950714975</v>
      </c>
      <c r="K60" s="91">
        <f>K56+K58</f>
        <v>-52526.22444048534</v>
      </c>
      <c r="L60" s="89">
        <f t="shared" si="12"/>
        <v>-9566.788614861529</v>
      </c>
      <c r="M60" s="92">
        <f>M56+M58</f>
        <v>-131.85448518746912</v>
      </c>
      <c r="N60" s="93">
        <f>N56+N58</f>
        <v>-6147.692059545174</v>
      </c>
      <c r="O60" s="90">
        <f>O56+O58</f>
        <v>-872.8599070702298</v>
      </c>
    </row>
    <row r="61" spans="1:15" ht="36" customHeight="1" thickBot="1">
      <c r="A61" s="21" t="s">
        <v>59</v>
      </c>
      <c r="B61" s="114" t="s">
        <v>60</v>
      </c>
      <c r="C61" s="115" t="s">
        <v>61</v>
      </c>
      <c r="D61" s="61">
        <f>SUM(E61:I61)</f>
        <v>2669.0410000000006</v>
      </c>
      <c r="E61" s="22">
        <v>1956.19</v>
      </c>
      <c r="F61" s="62">
        <v>345.233</v>
      </c>
      <c r="G61" s="61">
        <v>63.9</v>
      </c>
      <c r="H61" s="22">
        <v>261.996</v>
      </c>
      <c r="I61" s="62">
        <v>41.722</v>
      </c>
      <c r="J61" s="234">
        <f>K61+L61+M61+N61+O61</f>
        <v>1485.167881</v>
      </c>
      <c r="K61" s="22">
        <f>'[2]г.Павлодар1'!$DV$294+'[2]г.Павлодар1'!$DV$324</f>
        <v>1126.576487</v>
      </c>
      <c r="L61" s="62">
        <f>'[2]г.Павлодар1'!$DV$309+'[2]г.Павлодар1'!$DV$351</f>
        <v>205.18739400000004</v>
      </c>
      <c r="M61" s="24">
        <f>'[2]г.Павлодар1'!$DV$177</f>
        <v>2.828</v>
      </c>
      <c r="N61" s="63">
        <f>'[2]г.Павлодар1'!$DV$273</f>
        <v>131.85500000000002</v>
      </c>
      <c r="O61" s="23">
        <f>'[2]г.Павлодар1'!$DV$276</f>
        <v>18.721</v>
      </c>
    </row>
    <row r="62" spans="1:15" ht="31.5" customHeight="1" thickBot="1">
      <c r="A62" s="21" t="s">
        <v>71</v>
      </c>
      <c r="B62" s="114" t="s">
        <v>90</v>
      </c>
      <c r="C62" s="115" t="s">
        <v>72</v>
      </c>
      <c r="D62" s="202">
        <f>D60/D61</f>
        <v>48.35515827595004</v>
      </c>
      <c r="E62" s="25">
        <f>E59/E61</f>
        <v>2206.9251964277496</v>
      </c>
      <c r="F62" s="66">
        <f>F59/F61</f>
        <v>2234.105661973218</v>
      </c>
      <c r="G62" s="64">
        <f>G59/G61</f>
        <v>4245.211267605634</v>
      </c>
      <c r="H62" s="25">
        <f>H59/H61</f>
        <v>2785.4982518817083</v>
      </c>
      <c r="I62" s="66">
        <f>I59/I61+0.02</f>
        <v>1021.2198466037103</v>
      </c>
      <c r="J62" s="235"/>
      <c r="K62" s="25">
        <f>K59/K61</f>
        <v>2129.442521024673</v>
      </c>
      <c r="L62" s="66">
        <f>L59/L61</f>
        <v>1926.3335139535905</v>
      </c>
      <c r="M62" s="26">
        <f>M59/M61</f>
        <v>4245.210000000001</v>
      </c>
      <c r="N62" s="67">
        <f>N59/N61</f>
        <v>2785.499999999999</v>
      </c>
      <c r="O62" s="66">
        <f>O59/O61</f>
        <v>1021.2199999999998</v>
      </c>
    </row>
    <row r="63" spans="1:15" s="128" customFormat="1" ht="16.5" hidden="1" thickBot="1">
      <c r="A63" s="116"/>
      <c r="B63" s="117" t="s">
        <v>91</v>
      </c>
      <c r="C63" s="118"/>
      <c r="D63" s="27">
        <f>E63+F63+G63+H63+I63</f>
        <v>99.99999999999997</v>
      </c>
      <c r="E63" s="28">
        <f>E61/D61*100</f>
        <v>73.29186775324918</v>
      </c>
      <c r="F63" s="30">
        <f>F61/D61*100</f>
        <v>12.934720748013984</v>
      </c>
      <c r="G63" s="29">
        <f>G61/D61*100</f>
        <v>2.3941183368857946</v>
      </c>
      <c r="H63" s="72">
        <f>H61/D61*100</f>
        <v>9.816109981075597</v>
      </c>
      <c r="I63" s="30">
        <f>I61/D61*100</f>
        <v>1.5631831807754168</v>
      </c>
      <c r="J63" s="236">
        <f>SUM(K63:O63)</f>
        <v>100</v>
      </c>
      <c r="K63" s="119">
        <f>K61/J61*100</f>
        <v>75.85516098297576</v>
      </c>
      <c r="L63" s="30">
        <f>L61/J61*100</f>
        <v>13.815771040095637</v>
      </c>
      <c r="M63" s="29">
        <f>M61/J61*100</f>
        <v>0.19041618366375104</v>
      </c>
      <c r="N63" s="72">
        <f>N61/J61*100</f>
        <v>8.87812089709473</v>
      </c>
      <c r="O63" s="30">
        <f>O61/J61*100</f>
        <v>1.2605308961701145</v>
      </c>
    </row>
    <row r="64" spans="1:15" ht="58.5" customHeight="1" thickBot="1">
      <c r="A64" s="249" t="s">
        <v>93</v>
      </c>
      <c r="B64" s="216" t="s">
        <v>97</v>
      </c>
      <c r="C64" s="217" t="s">
        <v>61</v>
      </c>
      <c r="D64" s="148">
        <f>SUM(E64:F64)</f>
        <v>2301.4230000000002</v>
      </c>
      <c r="E64" s="218">
        <f>E66+E67</f>
        <v>1956.19</v>
      </c>
      <c r="F64" s="219">
        <f>F66+F67</f>
        <v>345.233</v>
      </c>
      <c r="G64" s="220"/>
      <c r="H64" s="221"/>
      <c r="I64" s="220"/>
      <c r="J64" s="237">
        <f>J66+J67</f>
        <v>1331.763881</v>
      </c>
      <c r="K64" s="218">
        <f>K66+K67</f>
        <v>1126.576487</v>
      </c>
      <c r="L64" s="222">
        <f>L66+L67</f>
        <v>205.18739400000004</v>
      </c>
      <c r="M64" s="223"/>
      <c r="N64" s="224"/>
      <c r="O64" s="225"/>
    </row>
    <row r="65" spans="1:15" ht="14.25" customHeight="1">
      <c r="A65" s="250"/>
      <c r="B65" s="136" t="s">
        <v>15</v>
      </c>
      <c r="C65" s="120"/>
      <c r="D65" s="132"/>
      <c r="E65" s="140"/>
      <c r="F65" s="141"/>
      <c r="G65" s="95"/>
      <c r="H65" s="68"/>
      <c r="I65" s="95"/>
      <c r="J65" s="238"/>
      <c r="K65" s="142"/>
      <c r="L65" s="143"/>
      <c r="M65" s="122"/>
      <c r="N65" s="96"/>
      <c r="O65" s="121"/>
    </row>
    <row r="66" spans="1:15" ht="18.75">
      <c r="A66" s="250"/>
      <c r="B66" s="137" t="s">
        <v>95</v>
      </c>
      <c r="C66" s="101" t="s">
        <v>17</v>
      </c>
      <c r="D66" s="146">
        <f>SUM(E66:F66)</f>
        <v>1342.9029999999998</v>
      </c>
      <c r="E66" s="144">
        <v>1039.043</v>
      </c>
      <c r="F66" s="147">
        <v>303.86</v>
      </c>
      <c r="G66" s="74"/>
      <c r="H66" s="73"/>
      <c r="I66" s="74"/>
      <c r="J66" s="239">
        <f>K66+L66</f>
        <v>804.9870980000001</v>
      </c>
      <c r="K66" s="144">
        <f>'[2]г.Павлодар1'!$DV$294</f>
        <v>623.389868</v>
      </c>
      <c r="L66" s="158">
        <f>'[2]г.Павлодар1'!$DV$309</f>
        <v>181.59723000000002</v>
      </c>
      <c r="M66" s="124"/>
      <c r="N66" s="75"/>
      <c r="O66" s="123"/>
    </row>
    <row r="67" spans="1:15" ht="24" customHeight="1" thickBot="1">
      <c r="A67" s="251"/>
      <c r="B67" s="138" t="s">
        <v>96</v>
      </c>
      <c r="C67" s="125" t="s">
        <v>17</v>
      </c>
      <c r="D67" s="146">
        <f>SUM(E67:F67)</f>
        <v>958.5200000000001</v>
      </c>
      <c r="E67" s="159">
        <v>917.147</v>
      </c>
      <c r="F67" s="160">
        <v>41.373</v>
      </c>
      <c r="G67" s="77"/>
      <c r="H67" s="76"/>
      <c r="I67" s="77"/>
      <c r="J67" s="240">
        <f>K67+L67</f>
        <v>526.776783</v>
      </c>
      <c r="K67" s="159">
        <f>'[2]г.Павлодар1'!$DV$324</f>
        <v>503.18661900000006</v>
      </c>
      <c r="L67" s="161">
        <f>'[2]г.Павлодар1'!$DV$351</f>
        <v>23.590164</v>
      </c>
      <c r="M67" s="127"/>
      <c r="N67" s="78"/>
      <c r="O67" s="126"/>
    </row>
    <row r="68" spans="1:15" ht="27.75" customHeight="1">
      <c r="A68" s="268" t="s">
        <v>94</v>
      </c>
      <c r="B68" s="133" t="s">
        <v>90</v>
      </c>
      <c r="C68" s="271" t="s">
        <v>72</v>
      </c>
      <c r="D68" s="211"/>
      <c r="E68" s="134"/>
      <c r="F68" s="135"/>
      <c r="G68" s="97"/>
      <c r="H68" s="171"/>
      <c r="I68" s="172"/>
      <c r="J68" s="241"/>
      <c r="K68" s="134"/>
      <c r="L68" s="135"/>
      <c r="M68" s="97"/>
      <c r="N68" s="134"/>
      <c r="O68" s="162"/>
    </row>
    <row r="69" spans="1:15" ht="54.75" customHeight="1">
      <c r="A69" s="269"/>
      <c r="B69" s="210" t="s">
        <v>99</v>
      </c>
      <c r="C69" s="272"/>
      <c r="D69" s="213"/>
      <c r="E69" s="166">
        <v>936.79</v>
      </c>
      <c r="F69" s="167">
        <v>948.15</v>
      </c>
      <c r="G69" s="173"/>
      <c r="H69" s="174"/>
      <c r="I69" s="175"/>
      <c r="J69" s="242"/>
      <c r="K69" s="166">
        <v>936.79</v>
      </c>
      <c r="L69" s="167">
        <v>948.15</v>
      </c>
      <c r="M69" s="168"/>
      <c r="N69" s="169"/>
      <c r="O69" s="170"/>
    </row>
    <row r="70" spans="1:15" ht="54.75" customHeight="1">
      <c r="A70" s="269"/>
      <c r="B70" s="165" t="s">
        <v>100</v>
      </c>
      <c r="C70" s="272"/>
      <c r="D70" s="213"/>
      <c r="E70" s="166">
        <v>1917.55</v>
      </c>
      <c r="F70" s="167">
        <v>1899.77</v>
      </c>
      <c r="G70" s="173"/>
      <c r="H70" s="174"/>
      <c r="I70" s="175"/>
      <c r="J70" s="242"/>
      <c r="K70" s="166">
        <v>1917.55</v>
      </c>
      <c r="L70" s="167">
        <v>1899.77</v>
      </c>
      <c r="M70" s="168"/>
      <c r="N70" s="169"/>
      <c r="O70" s="170"/>
    </row>
    <row r="71" spans="1:15" ht="54.75" customHeight="1">
      <c r="A71" s="269"/>
      <c r="B71" s="165" t="s">
        <v>101</v>
      </c>
      <c r="C71" s="272"/>
      <c r="D71" s="213"/>
      <c r="E71" s="166">
        <v>1873.57</v>
      </c>
      <c r="F71" s="167">
        <v>1896.29</v>
      </c>
      <c r="G71" s="173"/>
      <c r="H71" s="174"/>
      <c r="I71" s="175"/>
      <c r="J71" s="242"/>
      <c r="K71" s="166">
        <v>1873.57</v>
      </c>
      <c r="L71" s="167">
        <v>1896.29</v>
      </c>
      <c r="M71" s="168"/>
      <c r="N71" s="169"/>
      <c r="O71" s="170"/>
    </row>
    <row r="72" spans="1:15" ht="54.75" customHeight="1">
      <c r="A72" s="269"/>
      <c r="B72" s="165" t="s">
        <v>102</v>
      </c>
      <c r="C72" s="272"/>
      <c r="D72" s="213"/>
      <c r="E72" s="166">
        <v>2340.49</v>
      </c>
      <c r="F72" s="167">
        <v>1886.56</v>
      </c>
      <c r="G72" s="173"/>
      <c r="H72" s="174"/>
      <c r="I72" s="175"/>
      <c r="J72" s="242"/>
      <c r="K72" s="166">
        <v>2340.49</v>
      </c>
      <c r="L72" s="167">
        <v>1886.56</v>
      </c>
      <c r="M72" s="168"/>
      <c r="N72" s="169"/>
      <c r="O72" s="170"/>
    </row>
    <row r="73" spans="1:15" ht="54.75" customHeight="1">
      <c r="A73" s="269"/>
      <c r="B73" s="165" t="s">
        <v>103</v>
      </c>
      <c r="C73" s="272"/>
      <c r="D73" s="213"/>
      <c r="E73" s="166">
        <v>3491.45</v>
      </c>
      <c r="F73" s="167">
        <v>3489.08</v>
      </c>
      <c r="G73" s="173"/>
      <c r="H73" s="174"/>
      <c r="I73" s="175"/>
      <c r="J73" s="242"/>
      <c r="K73" s="166">
        <v>3491.45</v>
      </c>
      <c r="L73" s="167">
        <v>3489.08</v>
      </c>
      <c r="M73" s="168"/>
      <c r="N73" s="169"/>
      <c r="O73" s="170"/>
    </row>
    <row r="74" spans="1:15" ht="54.75" customHeight="1" thickBot="1">
      <c r="A74" s="270"/>
      <c r="B74" s="244" t="s">
        <v>104</v>
      </c>
      <c r="C74" s="273"/>
      <c r="D74" s="214"/>
      <c r="E74" s="78">
        <v>2676.5</v>
      </c>
      <c r="F74" s="149">
        <v>2677.61</v>
      </c>
      <c r="G74" s="176"/>
      <c r="H74" s="177"/>
      <c r="I74" s="178"/>
      <c r="J74" s="243"/>
      <c r="K74" s="78">
        <v>2676.5</v>
      </c>
      <c r="L74" s="149">
        <v>2677.61</v>
      </c>
      <c r="M74" s="79"/>
      <c r="N74" s="163"/>
      <c r="O74" s="164"/>
    </row>
    <row r="75" spans="1:16" s="212" customFormat="1" ht="50.25" customHeight="1">
      <c r="A75" s="252"/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15"/>
    </row>
    <row r="76" spans="1:15" ht="23.25" customHeight="1">
      <c r="A76" s="252" t="s">
        <v>109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</row>
    <row r="77" spans="3:15" ht="23.25">
      <c r="C77" s="33"/>
      <c r="D77" s="31"/>
      <c r="E77" s="31"/>
      <c r="F77" s="31"/>
      <c r="G77" s="33"/>
      <c r="H77" s="145"/>
      <c r="I77" s="145"/>
      <c r="J77" s="145"/>
      <c r="K77" s="145"/>
      <c r="L77" s="145"/>
      <c r="M77" s="145"/>
      <c r="N77" s="145"/>
      <c r="O77" s="145"/>
    </row>
    <row r="78" spans="2:15" ht="23.25">
      <c r="B78" s="32"/>
      <c r="C78" s="31"/>
      <c r="D78" s="31"/>
      <c r="E78" s="31"/>
      <c r="F78" s="31"/>
      <c r="G78" s="31"/>
      <c r="H78" s="145"/>
      <c r="I78" s="145"/>
      <c r="J78" s="145"/>
      <c r="K78" s="145"/>
      <c r="L78" s="145"/>
      <c r="M78" s="145"/>
      <c r="N78" s="145"/>
      <c r="O78" s="145"/>
    </row>
    <row r="79" spans="2:15" ht="23.25">
      <c r="B79" s="32"/>
      <c r="C79" s="33"/>
      <c r="D79" s="31"/>
      <c r="E79" s="31"/>
      <c r="F79" s="31"/>
      <c r="G79" s="33"/>
      <c r="H79" s="145"/>
      <c r="I79" s="145"/>
      <c r="J79" s="145"/>
      <c r="K79" s="145"/>
      <c r="L79" s="145"/>
      <c r="M79" s="145"/>
      <c r="N79" s="145"/>
      <c r="O79" s="145"/>
    </row>
    <row r="80" spans="2:15" ht="18.75">
      <c r="B80" s="32"/>
      <c r="H80" s="145"/>
      <c r="I80" s="145"/>
      <c r="J80" s="145"/>
      <c r="K80" s="145"/>
      <c r="L80" s="145"/>
      <c r="M80" s="145"/>
      <c r="N80" s="145"/>
      <c r="O80" s="145"/>
    </row>
    <row r="81" spans="8:15" ht="18.75">
      <c r="H81" s="145"/>
      <c r="I81" s="145"/>
      <c r="J81" s="145"/>
      <c r="K81" s="145"/>
      <c r="L81" s="145"/>
      <c r="M81" s="145"/>
      <c r="N81" s="145"/>
      <c r="O81" s="145"/>
    </row>
    <row r="82" spans="8:15" ht="18.75">
      <c r="H82" s="145"/>
      <c r="I82" s="145"/>
      <c r="J82" s="145"/>
      <c r="K82" s="145"/>
      <c r="L82" s="145"/>
      <c r="M82" s="145"/>
      <c r="N82" s="145"/>
      <c r="O82" s="145"/>
    </row>
  </sheetData>
  <sheetProtection/>
  <mergeCells count="27">
    <mergeCell ref="J6:O6"/>
    <mergeCell ref="K7:L9"/>
    <mergeCell ref="A68:A74"/>
    <mergeCell ref="C68:C74"/>
    <mergeCell ref="A76:O76"/>
    <mergeCell ref="B2:G2"/>
    <mergeCell ref="B4:M4"/>
    <mergeCell ref="A6:A10"/>
    <mergeCell ref="B6:B10"/>
    <mergeCell ref="C6:C10"/>
    <mergeCell ref="D6:I6"/>
    <mergeCell ref="M7:O8"/>
    <mergeCell ref="G9:G10"/>
    <mergeCell ref="H9:I9"/>
    <mergeCell ref="M9:M10"/>
    <mergeCell ref="N9:O9"/>
    <mergeCell ref="A22:A23"/>
    <mergeCell ref="D7:D10"/>
    <mergeCell ref="E7:F9"/>
    <mergeCell ref="G7:I8"/>
    <mergeCell ref="J7:J10"/>
    <mergeCell ref="A26:A27"/>
    <mergeCell ref="A31:A32"/>
    <mergeCell ref="A35:A36"/>
    <mergeCell ref="A43:A47"/>
    <mergeCell ref="A64:A67"/>
    <mergeCell ref="A75:O75"/>
  </mergeCells>
  <printOptions/>
  <pageMargins left="0.3937007874015748" right="0.1968503937007874" top="0.1968503937007874" bottom="0.1968503937007874" header="0.5118110236220472" footer="0.5118110236220472"/>
  <pageSetup fitToHeight="2" horizontalDpi="600" verticalDpi="600" orientation="portrait" paperSize="9" scale="40" r:id="rId1"/>
  <rowBreaks count="1" manualBreakCount="1">
    <brk id="7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Hohlova</cp:lastModifiedBy>
  <cp:lastPrinted>2015-07-30T05:03:19Z</cp:lastPrinted>
  <dcterms:created xsi:type="dcterms:W3CDTF">2009-02-25T04:19:22Z</dcterms:created>
  <dcterms:modified xsi:type="dcterms:W3CDTF">2015-07-30T05:06:25Z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